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2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  <sheet name="Sheet1" sheetId="8" r:id="rId8"/>
    <sheet name="Sheet2" sheetId="9" r:id="rId9"/>
  </sheets>
  <definedNames>
    <definedName name="_xlnm.Print_Area" localSheetId="0">'Part-I'!$A$1:$U$33</definedName>
    <definedName name="_xlnm.Print_Area" localSheetId="1">'Part-II'!$A$1:$Z$33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<sst xmlns="http://schemas.openxmlformats.org/spreadsheetml/2006/main" count="431" uniqueCount="156">
  <si>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</si>
  <si>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</si>
  <si>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</si>
  <si>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</si>
  <si>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</si>
  <si>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</si>
  <si>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</si>
  <si>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</si>
  <si>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</si>
  <si>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</si>
  <si>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</si>
  <si>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</si>
  <si>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</si>
  <si>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</si>
  <si>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</si>
  <si>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</si>
  <si>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</si>
  <si>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</si>
  <si>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</si>
  <si>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</si>
  <si>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</si>
  <si>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</si>
  <si>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</si>
  <si>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</si>
  <si>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</si>
  <si>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</si>
  <si>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</si>
  <si>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</si>
  <si>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</si>
  <si>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</si>
  <si>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</si>
  <si>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</si>
  <si>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</si>
  <si>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</si>
  <si>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</si>
  <si>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</si>
  <si>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</si>
  <si>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</si>
  <si>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</si>
  <si>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</si>
  <si>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</si>
  <si>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</si>
  <si>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</si>
  <si>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</si>
  <si>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</si>
  <si>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</si>
  <si>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</si>
  <si>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</si>
  <si>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</si>
  <si>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</si>
  <si>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</si>
  <si>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</si>
  <si>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</si>
  <si>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</si>
  <si>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</si>
  <si>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</si>
  <si>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</si>
  <si>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</si>
  <si>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</si>
  <si>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</si>
  <si>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</si>
  <si>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</si>
  <si>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</si>
  <si>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</si>
  <si>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</si>
  <si>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</si>
  <si>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</si>
  <si>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</si>
  <si>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</si>
  <si>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</si>
  <si>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</si>
  <si>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</si>
  <si>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</si>
  <si>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</si>
  <si>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</si>
  <si>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</si>
  <si>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</si>
  <si>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</si>
  <si>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</si>
  <si>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</si>
  <si>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</si>
  <si>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</si>
  <si>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</si>
  <si>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</si>
  <si>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</si>
  <si>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</si>
  <si>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</si>
  <si>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</si>
  <si>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</si>
  <si>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</si>
  <si>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</si>
  <si>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</si>
  <si>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</si>
  <si>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</si>
  <si>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</si>
  <si>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</si>
  <si>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</si>
  <si>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</si>
  <si>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</si>
  <si>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</si>
  <si>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</si>
  <si>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</si>
  <si>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</si>
  <si>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</si>
  <si>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</si>
  <si>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</si>
  <si>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</si>
  <si>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</si>
  <si>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</si>
  <si>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</si>
  <si>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</si>
  <si>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</si>
  <si>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</si>
  <si>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</si>
  <si>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</si>
  <si>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</si>
  <si>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</si>
  <si>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</si>
  <si>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</si>
  <si>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</si>
  <si>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</si>
  <si>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</si>
  <si>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</si>
  <si>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</si>
  <si>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</si>
  <si>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</si>
  <si>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</si>
  <si>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</si>
  <si>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</si>
  <si>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</si>
  <si>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</si>
  <si>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</si>
  <si>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</si>
  <si>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</si>
  <si>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</si>
  <si>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</si>
  <si>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</si>
  <si>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</si>
  <si>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</si>
  <si>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</si>
  <si>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</si>
  <si>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</si>
  <si>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Actual O.B. as on 01.04.12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</si>
  <si>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</si>
  <si>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</si>
  <si>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</si>
  <si>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</si>
  <si>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</si>
  <si>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</si>
  <si>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Employment Generation Report for the month of  May 2013 (for the financial year 2013-14)</t>
  </si>
  <si>
    <t>Financial Performance Under NREGA During the year 2012-13 Up to the Month of May ' 2013</t>
  </si>
  <si>
    <t>Physical Performance Under NREGA During the year 2013-14 Up to the Month of May  2013</t>
  </si>
  <si>
    <t>Transparency Report Under NREGA During the year 2013-14 Up to the Month of May 2013</t>
  </si>
  <si>
    <t>FORMAT FOR MONTHLY PROGRESS REPORT - V-A (Capacity Building - Personnel Report for the Month of May  2013)</t>
  </si>
  <si>
    <t>FORMAT FOR MONTHLY PROGRESS REPORT - V-B (Capacity Building - Training Report for the Month of May 2013)</t>
  </si>
  <si>
    <t xml:space="preserve"> May 2013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</si>
</sst>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  <numFmt numFmtId="216" formatCode="0.0;[Red]0.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4"/>
      <color indexed="8"/>
      <name val="CG Omeg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  <font>
      <sz val="14"/>
      <color theme="1"/>
      <name val="CG Omeg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7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204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204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08" fontId="75" fillId="0" borderId="10" xfId="0" applyNumberFormat="1" applyFont="1" applyFill="1" applyBorder="1" applyAlignment="1">
      <alignment horizontal="center" vertical="center" wrapText="1"/>
    </xf>
    <xf numFmtId="208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84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1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08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0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08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04" fontId="75" fillId="0" borderId="10" xfId="0" applyNumberFormat="1" applyFont="1" applyFill="1" applyBorder="1" applyAlignment="1">
      <alignment horizontal="center" vertical="center" wrapText="1"/>
    </xf>
    <xf numFmtId="208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08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08" fontId="75" fillId="0" borderId="13" xfId="0" applyNumberFormat="1" applyFont="1" applyFill="1" applyBorder="1" applyAlignment="1">
      <alignment horizontal="center" vertical="center" wrapText="1"/>
    </xf>
    <xf numFmtId="204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08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06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08" fontId="48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2" fillId="0" borderId="10" xfId="57" applyFont="1" applyFill="1" applyBorder="1" applyAlignment="1">
      <alignment horizontal="center" vertical="center" wrapText="1"/>
      <protection/>
    </xf>
    <xf numFmtId="208" fontId="72" fillId="0" borderId="10" xfId="57" applyNumberFormat="1" applyFont="1" applyFill="1" applyBorder="1" applyAlignment="1">
      <alignment horizontal="center" vertical="center" wrapText="1"/>
      <protection/>
    </xf>
    <xf numFmtId="180" fontId="152" fillId="0" borderId="0" xfId="57" applyNumberFormat="1" applyFont="1" applyFill="1" applyBorder="1" applyAlignment="1">
      <alignment horizontal="center" vertical="center" wrapText="1"/>
      <protection/>
    </xf>
    <xf numFmtId="204" fontId="152" fillId="0" borderId="10" xfId="57" applyNumberFormat="1" applyFont="1" applyFill="1" applyBorder="1" applyAlignment="1">
      <alignment horizontal="center" vertical="center" wrapText="1"/>
      <protection/>
    </xf>
    <xf numFmtId="208" fontId="152" fillId="0" borderId="15" xfId="57" applyNumberFormat="1" applyFont="1" applyFill="1" applyBorder="1" applyAlignment="1">
      <alignment horizontal="center" vertical="center" wrapText="1"/>
      <protection/>
    </xf>
    <xf numFmtId="208" fontId="152" fillId="0" borderId="14" xfId="57" applyNumberFormat="1" applyFont="1" applyFill="1" applyBorder="1" applyAlignment="1">
      <alignment horizontal="center" vertical="center" wrapText="1"/>
      <protection/>
    </xf>
    <xf numFmtId="0" fontId="152" fillId="0" borderId="16" xfId="57" applyFont="1" applyFill="1" applyBorder="1" applyAlignment="1">
      <alignment horizontal="center" vertical="center" wrapText="1"/>
      <protection/>
    </xf>
    <xf numFmtId="0" fontId="152" fillId="0" borderId="0" xfId="57" applyFont="1" applyFill="1" applyBorder="1" applyAlignment="1">
      <alignment horizontal="center" vertical="center" wrapText="1"/>
      <protection/>
    </xf>
    <xf numFmtId="208" fontId="152" fillId="0" borderId="0" xfId="57" applyNumberFormat="1" applyFont="1" applyFill="1" applyBorder="1" applyAlignment="1">
      <alignment horizontal="center" vertical="center" wrapText="1"/>
      <protection/>
    </xf>
    <xf numFmtId="0" fontId="152" fillId="0" borderId="17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0" fontId="72" fillId="0" borderId="0" xfId="57" applyNumberFormat="1" applyFont="1" applyFill="1" applyBorder="1" applyAlignment="1">
      <alignment horizontal="center" vertical="center" wrapText="1"/>
      <protection/>
    </xf>
    <xf numFmtId="204" fontId="72" fillId="0" borderId="10" xfId="57" applyNumberFormat="1" applyFont="1" applyFill="1" applyBorder="1" applyAlignment="1">
      <alignment horizontal="center" vertical="center" wrapText="1"/>
      <protection/>
    </xf>
    <xf numFmtId="208" fontId="72" fillId="0" borderId="15" xfId="57" applyNumberFormat="1" applyFont="1" applyFill="1" applyBorder="1" applyAlignment="1">
      <alignment horizontal="center" vertical="center" wrapText="1"/>
      <protection/>
    </xf>
    <xf numFmtId="208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180" fontId="153" fillId="0" borderId="0" xfId="57" applyNumberFormat="1" applyFont="1" applyFill="1" applyBorder="1" applyAlignment="1">
      <alignment horizontal="center" vertical="center" wrapText="1"/>
      <protection/>
    </xf>
    <xf numFmtId="204" fontId="153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08" fontId="153" fillId="0" borderId="14" xfId="57" applyNumberFormat="1" applyFont="1" applyFill="1" applyBorder="1" applyAlignment="1">
      <alignment horizontal="center" vertical="center" wrapText="1"/>
      <protection/>
    </xf>
    <xf numFmtId="208" fontId="152" fillId="0" borderId="18" xfId="57" applyNumberFormat="1" applyFont="1" applyFill="1" applyBorder="1" applyAlignment="1">
      <alignment horizontal="center" vertical="center" wrapText="1"/>
      <protection/>
    </xf>
    <xf numFmtId="0" fontId="72" fillId="0" borderId="17" xfId="57" applyFont="1" applyFill="1" applyBorder="1" applyAlignment="1">
      <alignment horizontal="center" vertical="center" wrapText="1"/>
      <protection/>
    </xf>
    <xf numFmtId="180" fontId="154" fillId="0" borderId="0" xfId="57" applyNumberFormat="1" applyFont="1" applyFill="1" applyBorder="1" applyAlignment="1">
      <alignment horizontal="center" vertical="center" wrapText="1"/>
      <protection/>
    </xf>
    <xf numFmtId="204" fontId="154" fillId="0" borderId="10" xfId="57" applyNumberFormat="1" applyFont="1" applyFill="1" applyBorder="1" applyAlignment="1">
      <alignment horizontal="center" vertical="center" wrapText="1"/>
      <protection/>
    </xf>
    <xf numFmtId="208" fontId="155" fillId="0" borderId="14" xfId="57" applyNumberFormat="1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208" fontId="153" fillId="0" borderId="0" xfId="57" applyNumberFormat="1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08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06" fontId="156" fillId="0" borderId="0" xfId="57" applyNumberFormat="1" applyFont="1" applyFill="1" applyAlignment="1">
      <alignment horizontal="center" vertical="center" wrapText="1"/>
      <protection/>
    </xf>
    <xf numFmtId="0" fontId="156" fillId="0" borderId="0" xfId="57" applyFont="1" applyFill="1" applyAlignment="1">
      <alignment horizontal="center" vertical="center" wrapText="1"/>
      <protection/>
    </xf>
    <xf numFmtId="208" fontId="156" fillId="0" borderId="0" xfId="57" applyNumberFormat="1" applyFont="1" applyFill="1" applyAlignment="1">
      <alignment horizontal="center" vertical="center" wrapText="1"/>
      <protection/>
    </xf>
    <xf numFmtId="180" fontId="153" fillId="0" borderId="0" xfId="57" applyNumberFormat="1" applyFont="1" applyFill="1" applyAlignment="1">
      <alignment horizontal="center" vertical="center" wrapText="1"/>
      <protection/>
    </xf>
    <xf numFmtId="0" fontId="156" fillId="0" borderId="0" xfId="57" applyFont="1" applyFill="1" applyBorder="1" applyAlignment="1">
      <alignment horizontal="center" vertical="center" wrapText="1"/>
      <protection/>
    </xf>
    <xf numFmtId="208" fontId="156" fillId="0" borderId="0" xfId="57" applyNumberFormat="1" applyFont="1" applyFill="1" applyBorder="1" applyAlignment="1">
      <alignment horizontal="center" vertical="center" wrapText="1"/>
      <protection/>
    </xf>
    <xf numFmtId="206" fontId="63" fillId="0" borderId="0" xfId="57" applyNumberFormat="1" applyFont="1" applyFill="1" applyAlignment="1">
      <alignment horizontal="center" vertical="center" wrapText="1"/>
      <protection/>
    </xf>
    <xf numFmtId="180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08" fontId="100" fillId="0" borderId="0" xfId="0" applyNumberFormat="1" applyFont="1" applyFill="1" applyBorder="1" applyAlignment="1">
      <alignment horizontal="center" vertical="center" wrapText="1"/>
    </xf>
    <xf numFmtId="206" fontId="11" fillId="0" borderId="0" xfId="57" applyNumberFormat="1" applyFont="1" applyFill="1" applyAlignment="1">
      <alignment horizontal="center" vertical="center" wrapText="1"/>
      <protection/>
    </xf>
    <xf numFmtId="208" fontId="11" fillId="0" borderId="0" xfId="57" applyNumberFormat="1" applyFont="1" applyFill="1" applyAlignment="1">
      <alignment horizontal="center" vertical="center" wrapText="1"/>
      <protection/>
    </xf>
    <xf numFmtId="180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08" fontId="11" fillId="0" borderId="0" xfId="57" applyNumberFormat="1" applyFont="1" applyFill="1" applyBorder="1" applyAlignment="1">
      <alignment horizontal="center" vertical="center" wrapText="1"/>
      <protection/>
    </xf>
    <xf numFmtId="206" fontId="11" fillId="0" borderId="0" xfId="57" applyNumberFormat="1" applyFont="1" applyFill="1" applyBorder="1" applyAlignment="1">
      <alignment horizontal="center" vertical="center" wrapText="1"/>
      <protection/>
    </xf>
    <xf numFmtId="182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3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2" fontId="71" fillId="0" borderId="0" xfId="57" applyNumberFormat="1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08" fontId="13" fillId="0" borderId="0" xfId="57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208" fontId="157" fillId="0" borderId="10" xfId="0" applyNumberFormat="1" applyFont="1" applyFill="1" applyBorder="1" applyAlignment="1">
      <alignment horizontal="center" vertical="center" wrapText="1"/>
    </xf>
    <xf numFmtId="208" fontId="152" fillId="0" borderId="10" xfId="57" applyNumberFormat="1" applyFont="1" applyFill="1" applyBorder="1" applyAlignment="1">
      <alignment horizontal="center" vertical="center" wrapText="1"/>
      <protection/>
    </xf>
    <xf numFmtId="208" fontId="76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08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08" fontId="103" fillId="0" borderId="10" xfId="0" applyNumberFormat="1" applyFont="1" applyFill="1" applyBorder="1" applyAlignment="1">
      <alignment horizontal="center" vertical="center" wrapText="1"/>
    </xf>
    <xf numFmtId="208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08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08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08" fontId="0" fillId="0" borderId="0" xfId="0" applyNumberFormat="1" applyFont="1" applyFill="1" applyAlignment="1">
      <alignment horizontal="center" vertical="center" wrapText="1"/>
    </xf>
    <xf numFmtId="208" fontId="0" fillId="0" borderId="0" xfId="0" applyNumberFormat="1" applyFill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 wrapText="1"/>
    </xf>
    <xf numFmtId="1" fontId="105" fillId="0" borderId="10" xfId="57" applyNumberFormat="1" applyFont="1" applyFill="1" applyBorder="1" applyAlignment="1">
      <alignment horizontal="center" vertical="center"/>
      <protection/>
    </xf>
    <xf numFmtId="208" fontId="76" fillId="0" borderId="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158" fillId="0" borderId="0" xfId="57" applyNumberFormat="1" applyFont="1" applyFill="1" applyBorder="1" applyAlignment="1">
      <alignment horizontal="center" vertical="center" wrapText="1"/>
      <protection/>
    </xf>
    <xf numFmtId="206" fontId="72" fillId="0" borderId="10" xfId="57" applyNumberFormat="1" applyFont="1" applyFill="1" applyBorder="1" applyAlignment="1">
      <alignment horizontal="center" vertical="center" wrapText="1"/>
      <protection/>
    </xf>
    <xf numFmtId="208" fontId="84" fillId="0" borderId="13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08" fontId="84" fillId="0" borderId="14" xfId="0" applyNumberFormat="1" applyFont="1" applyFill="1" applyBorder="1" applyAlignment="1">
      <alignment horizontal="center" vertical="center" wrapText="1"/>
    </xf>
    <xf numFmtId="208" fontId="15" fillId="0" borderId="10" xfId="57" applyNumberFormat="1" applyFont="1" applyFill="1" applyBorder="1" applyAlignment="1">
      <alignment horizontal="center" vertical="center" wrapText="1"/>
      <protection/>
    </xf>
    <xf numFmtId="1" fontId="75" fillId="0" borderId="10" xfId="0" applyNumberFormat="1" applyFont="1" applyFill="1" applyBorder="1" applyAlignment="1">
      <alignment horizontal="center" vertical="center" wrapText="1"/>
    </xf>
    <xf numFmtId="1" fontId="110" fillId="0" borderId="10" xfId="0" applyNumberFormat="1" applyFont="1" applyFill="1" applyBorder="1" applyAlignment="1">
      <alignment horizontal="center" vertical="center"/>
    </xf>
    <xf numFmtId="0" fontId="110" fillId="0" borderId="10" xfId="0" applyNumberFormat="1" applyFont="1" applyFill="1" applyBorder="1" applyAlignment="1">
      <alignment horizontal="center" vertical="center"/>
    </xf>
    <xf numFmtId="2" fontId="110" fillId="0" borderId="10" xfId="0" applyNumberFormat="1" applyFont="1" applyFill="1" applyBorder="1" applyAlignment="1">
      <alignment horizontal="center" vertical="center"/>
    </xf>
    <xf numFmtId="0" fontId="105" fillId="0" borderId="10" xfId="57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 applyProtection="1">
      <alignment horizontal="center" vertical="center" wrapText="1"/>
      <protection locked="0"/>
    </xf>
    <xf numFmtId="208" fontId="103" fillId="0" borderId="10" xfId="0" applyNumberFormat="1" applyFont="1" applyFill="1" applyBorder="1" applyAlignment="1" applyProtection="1">
      <alignment horizontal="center" vertical="center" wrapText="1"/>
      <protection locked="0"/>
    </xf>
    <xf numFmtId="208" fontId="103" fillId="0" borderId="0" xfId="0" applyNumberFormat="1" applyFont="1" applyFill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49" fillId="0" borderId="19" xfId="63" applyFont="1" applyBorder="1" applyAlignment="1">
      <alignment horizontal="center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7" xfId="63" applyFont="1" applyBorder="1" applyAlignment="1">
      <alignment horizontal="center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0" xfId="63" applyFont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 wrapText="1"/>
      <protection/>
    </xf>
    <xf numFmtId="0" fontId="9" fillId="0" borderId="0" xfId="63" applyFont="1" applyAlignment="1">
      <alignment horizontal="right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3" borderId="10" xfId="6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5" borderId="10" xfId="62" applyFont="1" applyFill="1" applyBorder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0" xfId="62" applyFont="1" applyFill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7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="50" zoomScaleSheetLayoutView="50" zoomScalePageLayoutView="0" workbookViewId="0" topLeftCell="A18">
      <pane xSplit="2" topLeftCell="C1" activePane="topRight" state="frozen"/>
      <selection pane="topLeft" activeCell="A1" sqref="A1"/>
      <selection pane="topRight" activeCell="B1" sqref="A1:U33"/>
    </sheetView>
  </sheetViews>
  <sheetFormatPr defaultColWidth="9.140625" defaultRowHeight="15"/>
  <cols>
    <col min="1" max="1" width="6.28125" style="155" customWidth="1"/>
    <col min="2" max="2" width="26.28125" style="155" bestFit="1" customWidth="1"/>
    <col min="3" max="3" width="20.00390625" style="155" customWidth="1"/>
    <col min="4" max="7" width="17.28125" style="155" customWidth="1"/>
    <col min="8" max="8" width="16.28125" style="155" customWidth="1"/>
    <col min="9" max="9" width="18.421875" style="155" customWidth="1"/>
    <col min="10" max="10" width="18.140625" style="155" customWidth="1"/>
    <col min="11" max="11" width="16.140625" style="155" customWidth="1"/>
    <col min="12" max="12" width="18.57421875" style="155" customWidth="1"/>
    <col min="13" max="13" width="17.7109375" style="155" bestFit="1" customWidth="1"/>
    <col min="14" max="16" width="15.7109375" style="155" customWidth="1"/>
    <col min="17" max="17" width="20.7109375" style="155" customWidth="1"/>
    <col min="18" max="18" width="15.7109375" style="155" customWidth="1"/>
    <col min="19" max="21" width="12.7109375" style="155" customWidth="1"/>
    <col min="22" max="22" width="17.57421875" style="155" customWidth="1"/>
    <col min="23" max="23" width="23.57421875" style="155" customWidth="1"/>
    <col min="24" max="24" width="16.28125" style="137" customWidth="1"/>
    <col min="25" max="25" width="27.421875" style="137" customWidth="1"/>
    <col min="26" max="26" width="10.57421875" style="137" bestFit="1" customWidth="1"/>
    <col min="27" max="27" width="23.57421875" style="137" bestFit="1" customWidth="1"/>
    <col min="28" max="31" width="9.140625" style="137" customWidth="1"/>
    <col min="32" max="35" width="23.57421875" style="137" bestFit="1" customWidth="1"/>
    <col min="36" max="16384" width="9.140625" style="137" customWidth="1"/>
  </cols>
  <sheetData>
    <row r="1" spans="1:23" s="108" customFormat="1" ht="12" customHeight="1">
      <c r="A1" s="130"/>
      <c r="B1" s="107"/>
      <c r="C1" s="107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313"/>
      <c r="Q1" s="313"/>
      <c r="R1" s="313"/>
      <c r="S1" s="313"/>
      <c r="T1" s="130"/>
      <c r="U1" s="107"/>
      <c r="V1" s="107"/>
      <c r="W1" s="107"/>
    </row>
    <row r="2" spans="1:23" s="108" customFormat="1" ht="31.5" customHeight="1">
      <c r="A2" s="314" t="s">
        <v>123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131"/>
      <c r="W2" s="131"/>
    </row>
    <row r="3" spans="1:23" s="108" customFormat="1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324" t="s">
        <v>144</v>
      </c>
      <c r="T3" s="324"/>
      <c r="U3" s="107"/>
      <c r="V3" s="107"/>
      <c r="W3" s="107"/>
    </row>
    <row r="4" spans="1:23" s="108" customFormat="1" ht="24.75" customHeight="1">
      <c r="A4" s="315" t="s">
        <v>36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133"/>
      <c r="W4" s="133"/>
    </row>
    <row r="5" spans="1:23" s="108" customFormat="1" ht="13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5"/>
      <c r="T5" s="107"/>
      <c r="U5" s="107"/>
      <c r="V5" s="107"/>
      <c r="W5" s="107"/>
    </row>
    <row r="6" spans="1:23" ht="30.75" customHeight="1">
      <c r="A6" s="316" t="s">
        <v>149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136"/>
      <c r="W6" s="136"/>
    </row>
    <row r="7" spans="1:23" s="144" customFormat="1" ht="35.25" customHeight="1">
      <c r="A7" s="138"/>
      <c r="B7" s="139"/>
      <c r="C7" s="140"/>
      <c r="D7" s="140"/>
      <c r="E7" s="140"/>
      <c r="F7" s="140"/>
      <c r="G7" s="140"/>
      <c r="H7" s="141"/>
      <c r="I7" s="140"/>
      <c r="J7" s="140"/>
      <c r="K7" s="140"/>
      <c r="L7" s="142"/>
      <c r="M7" s="142"/>
      <c r="N7" s="142"/>
      <c r="O7" s="140"/>
      <c r="P7" s="142"/>
      <c r="Q7" s="140"/>
      <c r="R7" s="140"/>
      <c r="S7" s="140"/>
      <c r="T7" s="143"/>
      <c r="U7" s="139"/>
      <c r="W7" s="145"/>
    </row>
    <row r="8" spans="1:21" s="147" customFormat="1" ht="20.25">
      <c r="A8" s="317">
        <v>1</v>
      </c>
      <c r="B8" s="317">
        <v>2</v>
      </c>
      <c r="C8" s="146"/>
      <c r="D8" s="317">
        <v>3</v>
      </c>
      <c r="E8" s="317"/>
      <c r="F8" s="317"/>
      <c r="G8" s="317"/>
      <c r="H8" s="317">
        <v>4</v>
      </c>
      <c r="I8" s="317">
        <v>5</v>
      </c>
      <c r="J8" s="317">
        <v>6</v>
      </c>
      <c r="K8" s="317">
        <v>7</v>
      </c>
      <c r="L8" s="317">
        <v>8</v>
      </c>
      <c r="M8" s="317">
        <v>9</v>
      </c>
      <c r="N8" s="317"/>
      <c r="O8" s="317"/>
      <c r="P8" s="317"/>
      <c r="Q8" s="317"/>
      <c r="R8" s="146"/>
      <c r="S8" s="317">
        <v>10</v>
      </c>
      <c r="T8" s="317">
        <v>11</v>
      </c>
      <c r="U8" s="317">
        <v>12</v>
      </c>
    </row>
    <row r="9" spans="1:21" s="147" customFormat="1" ht="20.25">
      <c r="A9" s="317"/>
      <c r="B9" s="317"/>
      <c r="C9" s="146"/>
      <c r="D9" s="146" t="s">
        <v>16</v>
      </c>
      <c r="E9" s="146" t="s">
        <v>17</v>
      </c>
      <c r="F9" s="146" t="s">
        <v>18</v>
      </c>
      <c r="G9" s="146" t="s">
        <v>19</v>
      </c>
      <c r="H9" s="317"/>
      <c r="I9" s="317">
        <v>5</v>
      </c>
      <c r="J9" s="317">
        <v>6</v>
      </c>
      <c r="K9" s="317">
        <v>7</v>
      </c>
      <c r="L9" s="317">
        <v>8</v>
      </c>
      <c r="M9" s="146" t="s">
        <v>16</v>
      </c>
      <c r="N9" s="146" t="s">
        <v>17</v>
      </c>
      <c r="O9" s="146" t="s">
        <v>18</v>
      </c>
      <c r="P9" s="146" t="s">
        <v>19</v>
      </c>
      <c r="Q9" s="146" t="s">
        <v>20</v>
      </c>
      <c r="R9" s="146"/>
      <c r="S9" s="317"/>
      <c r="T9" s="317"/>
      <c r="U9" s="317"/>
    </row>
    <row r="10" spans="1:25" s="150" customFormat="1" ht="76.5" customHeight="1">
      <c r="A10" s="317" t="s">
        <v>0</v>
      </c>
      <c r="B10" s="318" t="s">
        <v>21</v>
      </c>
      <c r="C10" s="317" t="s">
        <v>134</v>
      </c>
      <c r="D10" s="312" t="s">
        <v>1</v>
      </c>
      <c r="E10" s="312"/>
      <c r="F10" s="312"/>
      <c r="G10" s="312"/>
      <c r="H10" s="317" t="s">
        <v>6</v>
      </c>
      <c r="I10" s="317" t="s">
        <v>7</v>
      </c>
      <c r="J10" s="317" t="s">
        <v>8</v>
      </c>
      <c r="K10" s="317" t="s">
        <v>9</v>
      </c>
      <c r="L10" s="317" t="s">
        <v>10</v>
      </c>
      <c r="M10" s="317" t="s">
        <v>11</v>
      </c>
      <c r="N10" s="317"/>
      <c r="O10" s="317"/>
      <c r="P10" s="317"/>
      <c r="Q10" s="317"/>
      <c r="R10" s="317"/>
      <c r="S10" s="309" t="s">
        <v>13</v>
      </c>
      <c r="T10" s="309" t="s">
        <v>14</v>
      </c>
      <c r="U10" s="309" t="s">
        <v>15</v>
      </c>
      <c r="V10" s="149"/>
      <c r="W10" s="149"/>
      <c r="Y10" s="150">
        <v>1.85</v>
      </c>
    </row>
    <row r="11" spans="1:23" s="150" customFormat="1" ht="207.75" customHeight="1">
      <c r="A11" s="317"/>
      <c r="B11" s="318"/>
      <c r="C11" s="317"/>
      <c r="D11" s="148" t="s">
        <v>2</v>
      </c>
      <c r="E11" s="148" t="s">
        <v>3</v>
      </c>
      <c r="F11" s="148" t="s">
        <v>4</v>
      </c>
      <c r="G11" s="148" t="s">
        <v>5</v>
      </c>
      <c r="H11" s="317"/>
      <c r="I11" s="317"/>
      <c r="J11" s="317"/>
      <c r="K11" s="317"/>
      <c r="L11" s="317"/>
      <c r="M11" s="146" t="s">
        <v>2</v>
      </c>
      <c r="N11" s="146" t="s">
        <v>3</v>
      </c>
      <c r="O11" s="146" t="s">
        <v>4</v>
      </c>
      <c r="P11" s="146" t="s">
        <v>5</v>
      </c>
      <c r="Q11" s="146" t="s">
        <v>12</v>
      </c>
      <c r="R11" s="146" t="s">
        <v>109</v>
      </c>
      <c r="S11" s="309"/>
      <c r="T11" s="309"/>
      <c r="U11" s="309"/>
      <c r="V11" s="311" t="s">
        <v>139</v>
      </c>
      <c r="W11" s="309" t="s">
        <v>124</v>
      </c>
    </row>
    <row r="12" spans="1:23" s="147" customFormat="1" ht="42" customHeight="1">
      <c r="A12" s="146">
        <v>1</v>
      </c>
      <c r="B12" s="146">
        <v>2</v>
      </c>
      <c r="C12" s="146">
        <v>3</v>
      </c>
      <c r="D12" s="146" t="s">
        <v>111</v>
      </c>
      <c r="E12" s="146" t="s">
        <v>112</v>
      </c>
      <c r="F12" s="146" t="s">
        <v>113</v>
      </c>
      <c r="G12" s="146" t="s">
        <v>114</v>
      </c>
      <c r="H12" s="146">
        <v>4</v>
      </c>
      <c r="I12" s="146">
        <v>5</v>
      </c>
      <c r="J12" s="146">
        <v>6</v>
      </c>
      <c r="K12" s="146">
        <v>7</v>
      </c>
      <c r="L12" s="146">
        <v>8</v>
      </c>
      <c r="M12" s="146" t="s">
        <v>115</v>
      </c>
      <c r="N12" s="146" t="s">
        <v>116</v>
      </c>
      <c r="O12" s="146" t="s">
        <v>117</v>
      </c>
      <c r="P12" s="146" t="s">
        <v>118</v>
      </c>
      <c r="Q12" s="146" t="s">
        <v>119</v>
      </c>
      <c r="R12" s="146" t="s">
        <v>110</v>
      </c>
      <c r="S12" s="146">
        <v>10</v>
      </c>
      <c r="T12" s="146">
        <v>11</v>
      </c>
      <c r="U12" s="146">
        <v>12</v>
      </c>
      <c r="V12" s="311"/>
      <c r="W12" s="310"/>
    </row>
    <row r="13" spans="1:26" s="153" customFormat="1" ht="47.25" customHeight="1">
      <c r="A13" s="99">
        <v>1</v>
      </c>
      <c r="B13" s="99" t="s">
        <v>22</v>
      </c>
      <c r="C13" s="99">
        <v>40430</v>
      </c>
      <c r="D13" s="99">
        <v>20823</v>
      </c>
      <c r="E13" s="99">
        <v>7801</v>
      </c>
      <c r="F13" s="99">
        <v>11798</v>
      </c>
      <c r="G13" s="99">
        <v>40422</v>
      </c>
      <c r="H13" s="99">
        <v>461</v>
      </c>
      <c r="I13" s="153">
        <v>638</v>
      </c>
      <c r="J13" s="252">
        <v>461</v>
      </c>
      <c r="K13" s="252">
        <v>0</v>
      </c>
      <c r="L13" s="99">
        <v>6844</v>
      </c>
      <c r="M13" s="100">
        <v>0.2303670325624413</v>
      </c>
      <c r="N13" s="100">
        <v>0.10224908542381592</v>
      </c>
      <c r="O13" s="100">
        <v>0.05881091510284742</v>
      </c>
      <c r="P13" s="100">
        <v>0.39142703308910465</v>
      </c>
      <c r="Q13" s="100">
        <v>0.24</v>
      </c>
      <c r="R13" s="100">
        <v>0.01754</v>
      </c>
      <c r="S13" s="99">
        <v>0</v>
      </c>
      <c r="T13" s="99">
        <v>56</v>
      </c>
      <c r="U13" s="99">
        <v>3</v>
      </c>
      <c r="V13" s="100">
        <v>0</v>
      </c>
      <c r="W13" s="151">
        <f>(P13*100000)/J13</f>
        <v>84.90825012778843</v>
      </c>
      <c r="X13" s="152"/>
      <c r="Y13" s="152"/>
      <c r="Z13" s="152"/>
    </row>
    <row r="14" spans="1:26" s="153" customFormat="1" ht="53.25" customHeight="1">
      <c r="A14" s="99">
        <v>2</v>
      </c>
      <c r="B14" s="99" t="s">
        <v>23</v>
      </c>
      <c r="C14" s="99">
        <v>45348</v>
      </c>
      <c r="D14" s="99">
        <v>17364</v>
      </c>
      <c r="E14" s="99">
        <v>5206</v>
      </c>
      <c r="F14" s="99">
        <v>22778</v>
      </c>
      <c r="G14" s="99">
        <v>45348</v>
      </c>
      <c r="H14" s="99">
        <v>703</v>
      </c>
      <c r="I14" s="99">
        <v>740</v>
      </c>
      <c r="J14" s="99">
        <v>703</v>
      </c>
      <c r="K14" s="99">
        <v>703</v>
      </c>
      <c r="L14" s="99">
        <v>7974</v>
      </c>
      <c r="M14" s="100">
        <v>0.004249038184868434</v>
      </c>
      <c r="N14" s="100">
        <v>0.001863557063747874</v>
      </c>
      <c r="O14" s="100">
        <v>0</v>
      </c>
      <c r="P14" s="100">
        <v>0.006112595248616308</v>
      </c>
      <c r="Q14" s="100">
        <v>0.00214</v>
      </c>
      <c r="R14" s="100">
        <v>0.010824800000000002</v>
      </c>
      <c r="S14" s="99">
        <v>0</v>
      </c>
      <c r="T14" s="99">
        <v>0</v>
      </c>
      <c r="U14" s="99">
        <v>0</v>
      </c>
      <c r="V14" s="100">
        <f aca="true" t="shared" si="0" ref="V14:V26">(Q14/P14)*100</f>
        <v>35.00967940719494</v>
      </c>
      <c r="W14" s="151">
        <f aca="true" t="shared" si="1" ref="W14:W26">(P14*100000)/J14</f>
        <v>0.8695014578401575</v>
      </c>
      <c r="X14" s="152"/>
      <c r="Y14" s="152"/>
      <c r="Z14" s="152"/>
    </row>
    <row r="15" spans="1:26" s="153" customFormat="1" ht="47.25" customHeight="1">
      <c r="A15" s="99">
        <v>3</v>
      </c>
      <c r="B15" s="99" t="s">
        <v>24</v>
      </c>
      <c r="C15" s="99">
        <v>78170</v>
      </c>
      <c r="D15" s="99">
        <v>39453</v>
      </c>
      <c r="E15" s="99">
        <v>15852</v>
      </c>
      <c r="F15" s="99">
        <v>22586</v>
      </c>
      <c r="G15" s="99">
        <v>77891</v>
      </c>
      <c r="H15" s="99">
        <v>22074</v>
      </c>
      <c r="I15" s="99">
        <v>2891</v>
      </c>
      <c r="J15" s="99">
        <v>9161</v>
      </c>
      <c r="K15" s="252">
        <v>9689</v>
      </c>
      <c r="L15" s="99">
        <v>36420</v>
      </c>
      <c r="M15" s="100">
        <v>0.0038455876865312664</v>
      </c>
      <c r="N15" s="100">
        <v>0.006759396841188596</v>
      </c>
      <c r="O15" s="100">
        <v>0.008962364641632817</v>
      </c>
      <c r="P15" s="100">
        <v>0.01956734916935268</v>
      </c>
      <c r="Q15" s="257">
        <v>0.0132</v>
      </c>
      <c r="R15" s="257">
        <v>0.00315</v>
      </c>
      <c r="S15" s="99">
        <v>0</v>
      </c>
      <c r="T15" s="99">
        <v>59</v>
      </c>
      <c r="U15" s="99">
        <v>13</v>
      </c>
      <c r="V15" s="100">
        <f t="shared" si="0"/>
        <v>67.45931646517799</v>
      </c>
      <c r="W15" s="151">
        <f t="shared" si="1"/>
        <v>0.21359403088475798</v>
      </c>
      <c r="X15" s="152"/>
      <c r="Y15" s="152"/>
      <c r="Z15" s="152"/>
    </row>
    <row r="16" spans="1:35" s="254" customFormat="1" ht="47.25" customHeight="1">
      <c r="A16" s="99">
        <v>4</v>
      </c>
      <c r="B16" s="99" t="s">
        <v>25</v>
      </c>
      <c r="C16" s="99">
        <v>53621</v>
      </c>
      <c r="D16" s="99">
        <v>24296</v>
      </c>
      <c r="E16" s="99">
        <v>9869</v>
      </c>
      <c r="F16" s="99">
        <v>19456</v>
      </c>
      <c r="G16" s="99">
        <v>53621</v>
      </c>
      <c r="H16" s="99">
        <v>0</v>
      </c>
      <c r="I16" s="99">
        <v>1404</v>
      </c>
      <c r="J16" s="99">
        <v>0</v>
      </c>
      <c r="K16" s="99">
        <v>0</v>
      </c>
      <c r="L16" s="99">
        <v>14852</v>
      </c>
      <c r="M16" s="253">
        <v>0.02745704780350176</v>
      </c>
      <c r="N16" s="253">
        <v>0.015689741602001005</v>
      </c>
      <c r="O16" s="253">
        <v>0.035305120592584296</v>
      </c>
      <c r="P16" s="100">
        <v>0.07845190999808706</v>
      </c>
      <c r="Q16" s="257">
        <v>0</v>
      </c>
      <c r="R16" s="257">
        <v>0.09678</v>
      </c>
      <c r="S16" s="99">
        <v>0</v>
      </c>
      <c r="T16" s="99">
        <v>0</v>
      </c>
      <c r="U16" s="252">
        <v>0</v>
      </c>
      <c r="V16" s="100">
        <f t="shared" si="0"/>
        <v>0</v>
      </c>
      <c r="W16" s="151" t="e">
        <f t="shared" si="1"/>
        <v>#DIV/0!</v>
      </c>
      <c r="X16" s="152"/>
      <c r="Y16" s="152"/>
      <c r="Z16" s="152"/>
      <c r="AA16" s="153"/>
      <c r="AB16" s="153"/>
      <c r="AC16" s="153"/>
      <c r="AD16" s="153"/>
      <c r="AF16" s="153"/>
      <c r="AG16" s="153"/>
      <c r="AH16" s="153"/>
      <c r="AI16" s="153"/>
    </row>
    <row r="17" spans="1:26" s="153" customFormat="1" ht="47.25" customHeight="1">
      <c r="A17" s="99">
        <v>5</v>
      </c>
      <c r="B17" s="99" t="s">
        <v>26</v>
      </c>
      <c r="C17" s="99">
        <v>59005</v>
      </c>
      <c r="D17" s="99">
        <v>8488</v>
      </c>
      <c r="E17" s="99">
        <v>30135</v>
      </c>
      <c r="F17" s="99">
        <v>19554</v>
      </c>
      <c r="G17" s="99">
        <v>58177</v>
      </c>
      <c r="H17" s="99">
        <v>3281</v>
      </c>
      <c r="I17" s="99">
        <v>1258</v>
      </c>
      <c r="J17" s="99">
        <v>1726</v>
      </c>
      <c r="K17" s="99">
        <v>1726</v>
      </c>
      <c r="L17" s="99">
        <v>13605</v>
      </c>
      <c r="M17" s="105">
        <v>0.00712122149445923</v>
      </c>
      <c r="N17" s="105">
        <v>0.01749566288027214</v>
      </c>
      <c r="O17" s="105">
        <v>0.021869578600340174</v>
      </c>
      <c r="P17" s="100">
        <v>0.046486462975071544</v>
      </c>
      <c r="Q17" s="257">
        <v>0.06912</v>
      </c>
      <c r="R17" s="257">
        <v>0</v>
      </c>
      <c r="S17" s="252">
        <v>0</v>
      </c>
      <c r="T17" s="252">
        <v>0</v>
      </c>
      <c r="U17" s="252">
        <v>0</v>
      </c>
      <c r="V17" s="100">
        <f t="shared" si="0"/>
        <v>148.68844729500228</v>
      </c>
      <c r="W17" s="151">
        <f t="shared" si="1"/>
        <v>2.693306081985605</v>
      </c>
      <c r="X17" s="152"/>
      <c r="Y17" s="152"/>
      <c r="Z17" s="152"/>
    </row>
    <row r="18" spans="1:26" s="153" customFormat="1" ht="47.25" customHeight="1">
      <c r="A18" s="99">
        <v>6</v>
      </c>
      <c r="B18" s="99" t="s">
        <v>27</v>
      </c>
      <c r="C18" s="252">
        <v>41881</v>
      </c>
      <c r="D18" s="252">
        <v>15768</v>
      </c>
      <c r="E18" s="252">
        <v>13191</v>
      </c>
      <c r="F18" s="252">
        <v>12922</v>
      </c>
      <c r="G18" s="99">
        <v>41881</v>
      </c>
      <c r="H18" s="252">
        <v>27618</v>
      </c>
      <c r="I18" s="99">
        <v>2074</v>
      </c>
      <c r="J18" s="252">
        <v>21035</v>
      </c>
      <c r="K18" s="252">
        <v>22901</v>
      </c>
      <c r="L18" s="99">
        <v>22417</v>
      </c>
      <c r="M18" s="253">
        <v>0.2576479710214307</v>
      </c>
      <c r="N18" s="253">
        <v>0.15426538181657232</v>
      </c>
      <c r="O18" s="253">
        <v>0.1517165993032677</v>
      </c>
      <c r="P18" s="100">
        <v>0.5636299521412707</v>
      </c>
      <c r="Q18" s="257">
        <v>0.35</v>
      </c>
      <c r="R18" s="100">
        <v>0.25</v>
      </c>
      <c r="S18" s="99">
        <v>0</v>
      </c>
      <c r="T18" s="300">
        <v>173</v>
      </c>
      <c r="U18" s="99">
        <v>18</v>
      </c>
      <c r="V18" s="100">
        <f t="shared" si="0"/>
        <v>62.0974805668728</v>
      </c>
      <c r="W18" s="151">
        <f t="shared" si="1"/>
        <v>2.679486342482865</v>
      </c>
      <c r="X18" s="152"/>
      <c r="Y18" s="152"/>
      <c r="Z18" s="152"/>
    </row>
    <row r="19" spans="1:26" s="153" customFormat="1" ht="47.25" customHeight="1">
      <c r="A19" s="99">
        <v>7</v>
      </c>
      <c r="B19" s="99" t="s">
        <v>125</v>
      </c>
      <c r="C19" s="301">
        <v>39659</v>
      </c>
      <c r="D19" s="301">
        <v>4676</v>
      </c>
      <c r="E19" s="301">
        <v>11631</v>
      </c>
      <c r="F19" s="301">
        <v>23352</v>
      </c>
      <c r="G19" s="301">
        <v>39659</v>
      </c>
      <c r="H19" s="301">
        <v>8303</v>
      </c>
      <c r="I19" s="301">
        <v>1376</v>
      </c>
      <c r="J19" s="301">
        <v>8990</v>
      </c>
      <c r="K19" s="301">
        <v>0</v>
      </c>
      <c r="L19" s="302">
        <v>14886</v>
      </c>
      <c r="M19" s="303">
        <v>0.0071660493276078045</v>
      </c>
      <c r="N19" s="303">
        <v>0.031353867299345674</v>
      </c>
      <c r="O19" s="303">
        <v>0.07812210522563681</v>
      </c>
      <c r="P19" s="303">
        <v>0.11664202185259029</v>
      </c>
      <c r="Q19" s="303">
        <v>0.2205423</v>
      </c>
      <c r="R19" s="303">
        <v>0.062998</v>
      </c>
      <c r="S19" s="301">
        <v>0</v>
      </c>
      <c r="T19" s="301">
        <v>1</v>
      </c>
      <c r="U19" s="252">
        <v>4</v>
      </c>
      <c r="V19" s="100" t="e">
        <f>(#REF!/#REF!)*100</f>
        <v>#REF!</v>
      </c>
      <c r="W19" s="151" t="e">
        <f>(#REF!*100000)/#REF!</f>
        <v>#REF!</v>
      </c>
      <c r="X19" s="152"/>
      <c r="Y19" s="152"/>
      <c r="Z19" s="152"/>
    </row>
    <row r="20" spans="1:26" s="153" customFormat="1" ht="47.25" customHeight="1">
      <c r="A20" s="99">
        <v>8</v>
      </c>
      <c r="B20" s="99" t="s">
        <v>29</v>
      </c>
      <c r="C20" s="99">
        <v>59222</v>
      </c>
      <c r="D20" s="99">
        <v>18574</v>
      </c>
      <c r="E20" s="99">
        <v>21679</v>
      </c>
      <c r="F20" s="99">
        <v>18969</v>
      </c>
      <c r="G20" s="99">
        <v>59222</v>
      </c>
      <c r="H20" s="99">
        <v>0</v>
      </c>
      <c r="I20" s="99">
        <v>1053</v>
      </c>
      <c r="J20" s="99">
        <v>0</v>
      </c>
      <c r="K20" s="99">
        <v>0</v>
      </c>
      <c r="L20" s="99">
        <v>11401</v>
      </c>
      <c r="M20" s="253">
        <v>0.03353762317129766</v>
      </c>
      <c r="N20" s="105">
        <v>0.0009734043769404704</v>
      </c>
      <c r="O20" s="105">
        <v>0.014091949549062533</v>
      </c>
      <c r="P20" s="100">
        <v>0.04860297709730066</v>
      </c>
      <c r="Q20" s="257">
        <v>0</v>
      </c>
      <c r="R20" s="257">
        <v>0</v>
      </c>
      <c r="S20" s="252">
        <v>0</v>
      </c>
      <c r="T20" s="252">
        <v>148</v>
      </c>
      <c r="U20" s="252">
        <v>0</v>
      </c>
      <c r="V20" s="100">
        <v>62.09622058054806</v>
      </c>
      <c r="W20" s="151">
        <v>21.21039273310179</v>
      </c>
      <c r="X20" s="152"/>
      <c r="Y20" s="152"/>
      <c r="Z20" s="152"/>
    </row>
    <row r="21" spans="1:26" s="153" customFormat="1" ht="47.25" customHeight="1">
      <c r="A21" s="99">
        <v>9</v>
      </c>
      <c r="B21" s="99" t="s">
        <v>30</v>
      </c>
      <c r="C21" s="99">
        <v>21454</v>
      </c>
      <c r="D21" s="99">
        <v>6270</v>
      </c>
      <c r="E21" s="99">
        <v>12097</v>
      </c>
      <c r="F21" s="99">
        <v>7087</v>
      </c>
      <c r="G21" s="99">
        <v>25454</v>
      </c>
      <c r="H21" s="99">
        <v>4825</v>
      </c>
      <c r="I21" s="99">
        <v>350</v>
      </c>
      <c r="J21" s="99">
        <v>4825</v>
      </c>
      <c r="K21" s="99">
        <v>4298</v>
      </c>
      <c r="L21" s="99">
        <v>3779</v>
      </c>
      <c r="M21" s="105">
        <v>0.05572740057984193</v>
      </c>
      <c r="N21" s="105">
        <v>0.14277024460204504</v>
      </c>
      <c r="O21" s="105">
        <v>0.03921795002883841</v>
      </c>
      <c r="P21" s="100">
        <v>0.23771559521072538</v>
      </c>
      <c r="Q21" s="100">
        <v>0.30529</v>
      </c>
      <c r="R21" s="100">
        <v>0.00088</v>
      </c>
      <c r="S21" s="99">
        <v>0</v>
      </c>
      <c r="T21" s="99">
        <v>6</v>
      </c>
      <c r="U21" s="99">
        <v>7</v>
      </c>
      <c r="V21" s="100">
        <f t="shared" si="0"/>
        <v>128.42657619049882</v>
      </c>
      <c r="W21" s="151">
        <f t="shared" si="1"/>
        <v>4.92674808726892</v>
      </c>
      <c r="X21" s="152"/>
      <c r="Y21" s="152"/>
      <c r="Z21" s="152"/>
    </row>
    <row r="22" spans="1:26" s="153" customFormat="1" ht="47.25" customHeight="1">
      <c r="A22" s="99">
        <v>10</v>
      </c>
      <c r="B22" s="99" t="s">
        <v>31</v>
      </c>
      <c r="C22" s="99">
        <v>69698</v>
      </c>
      <c r="D22" s="99">
        <v>47747</v>
      </c>
      <c r="E22" s="99">
        <v>857</v>
      </c>
      <c r="F22" s="99">
        <v>21039</v>
      </c>
      <c r="G22" s="99">
        <v>69643</v>
      </c>
      <c r="H22" s="99">
        <v>4831</v>
      </c>
      <c r="I22" s="99">
        <v>303</v>
      </c>
      <c r="J22" s="99">
        <v>4331</v>
      </c>
      <c r="K22" s="99">
        <v>2581</v>
      </c>
      <c r="L22" s="99">
        <v>10667</v>
      </c>
      <c r="M22" s="105">
        <v>0.12169155705796904</v>
      </c>
      <c r="N22" s="105">
        <v>0.0015145403628054035</v>
      </c>
      <c r="O22" s="105">
        <v>0.039253171897740885</v>
      </c>
      <c r="P22" s="100">
        <v>0.16245926931851534</v>
      </c>
      <c r="Q22" s="257">
        <v>0</v>
      </c>
      <c r="R22" s="257">
        <v>0.005803599999999999</v>
      </c>
      <c r="S22" s="99">
        <v>0</v>
      </c>
      <c r="T22" s="99">
        <v>409</v>
      </c>
      <c r="U22" s="252">
        <v>3</v>
      </c>
      <c r="V22" s="100">
        <f t="shared" si="0"/>
        <v>0</v>
      </c>
      <c r="W22" s="151">
        <f t="shared" si="1"/>
        <v>3.7510798734360504</v>
      </c>
      <c r="X22" s="152"/>
      <c r="Y22" s="152"/>
      <c r="Z22" s="152"/>
    </row>
    <row r="23" spans="1:26" s="153" customFormat="1" ht="47.25" customHeight="1">
      <c r="A23" s="99">
        <v>11</v>
      </c>
      <c r="B23" s="99" t="s">
        <v>32</v>
      </c>
      <c r="C23" s="99">
        <v>26629</v>
      </c>
      <c r="D23" s="99">
        <v>4148</v>
      </c>
      <c r="E23" s="99">
        <v>15432</v>
      </c>
      <c r="F23" s="99">
        <v>6993</v>
      </c>
      <c r="G23" s="99">
        <v>26573</v>
      </c>
      <c r="H23" s="99">
        <v>0</v>
      </c>
      <c r="I23" s="99">
        <v>548</v>
      </c>
      <c r="J23" s="99">
        <v>0</v>
      </c>
      <c r="K23" s="99">
        <v>0</v>
      </c>
      <c r="L23" s="99">
        <v>5914</v>
      </c>
      <c r="M23" s="105">
        <v>0</v>
      </c>
      <c r="N23" s="105">
        <v>0</v>
      </c>
      <c r="O23" s="105">
        <v>0</v>
      </c>
      <c r="P23" s="100">
        <v>0</v>
      </c>
      <c r="Q23" s="253">
        <v>0</v>
      </c>
      <c r="R23" s="253">
        <v>0</v>
      </c>
      <c r="S23" s="252">
        <v>0</v>
      </c>
      <c r="T23" s="252">
        <v>0</v>
      </c>
      <c r="U23" s="252">
        <v>0</v>
      </c>
      <c r="V23" s="100" t="e">
        <f t="shared" si="0"/>
        <v>#DIV/0!</v>
      </c>
      <c r="W23" s="151" t="e">
        <f t="shared" si="1"/>
        <v>#DIV/0!</v>
      </c>
      <c r="X23" s="152"/>
      <c r="Y23" s="152"/>
      <c r="Z23" s="152"/>
    </row>
    <row r="24" spans="1:26" s="153" customFormat="1" ht="51" customHeight="1">
      <c r="A24" s="99">
        <v>12</v>
      </c>
      <c r="B24" s="99" t="s">
        <v>33</v>
      </c>
      <c r="C24" s="99">
        <v>51275</v>
      </c>
      <c r="D24" s="99">
        <v>29056</v>
      </c>
      <c r="E24" s="99">
        <v>2466</v>
      </c>
      <c r="F24" s="99">
        <v>19731</v>
      </c>
      <c r="G24" s="99">
        <v>51253</v>
      </c>
      <c r="H24" s="252">
        <v>254</v>
      </c>
      <c r="I24" s="99">
        <v>559</v>
      </c>
      <c r="J24" s="252">
        <v>0</v>
      </c>
      <c r="K24" s="252">
        <v>254</v>
      </c>
      <c r="L24" s="99">
        <v>6042</v>
      </c>
      <c r="M24" s="253">
        <v>0.10145510239978027</v>
      </c>
      <c r="N24" s="253">
        <v>0.00036182474933027785</v>
      </c>
      <c r="O24" s="253">
        <v>0.07386025908844024</v>
      </c>
      <c r="P24" s="100">
        <v>0.1756771862375508</v>
      </c>
      <c r="Q24" s="257">
        <v>0.04</v>
      </c>
      <c r="R24" s="257">
        <v>0.08635</v>
      </c>
      <c r="S24" s="99">
        <v>0</v>
      </c>
      <c r="T24" s="99">
        <v>0</v>
      </c>
      <c r="U24" s="99">
        <v>0</v>
      </c>
      <c r="V24" s="100">
        <f t="shared" si="0"/>
        <v>22.769034987794022</v>
      </c>
      <c r="W24" s="151" t="e">
        <f t="shared" si="1"/>
        <v>#DIV/0!</v>
      </c>
      <c r="X24" s="152"/>
      <c r="Y24" s="152"/>
      <c r="Z24" s="152"/>
    </row>
    <row r="25" spans="1:35" s="290" customFormat="1" ht="53.25" customHeight="1">
      <c r="A25" s="99">
        <v>13</v>
      </c>
      <c r="B25" s="99" t="s">
        <v>34</v>
      </c>
      <c r="C25" s="99">
        <v>60218</v>
      </c>
      <c r="D25" s="99">
        <v>34784</v>
      </c>
      <c r="E25" s="99">
        <v>3940</v>
      </c>
      <c r="F25" s="99">
        <v>22501</v>
      </c>
      <c r="G25" s="99">
        <v>25</v>
      </c>
      <c r="H25" s="99">
        <v>61225</v>
      </c>
      <c r="I25" s="99">
        <v>657</v>
      </c>
      <c r="J25" s="99">
        <v>0</v>
      </c>
      <c r="K25" s="99">
        <v>230</v>
      </c>
      <c r="L25" s="99">
        <v>7099</v>
      </c>
      <c r="M25" s="100">
        <v>0.0028145475241140566</v>
      </c>
      <c r="N25" s="100">
        <v>0</v>
      </c>
      <c r="O25" s="100">
        <v>0.0004130717680863239</v>
      </c>
      <c r="P25" s="100">
        <v>0.0032276192922003804</v>
      </c>
      <c r="Q25" s="257">
        <v>0.010080041199999999</v>
      </c>
      <c r="R25" s="257">
        <v>0</v>
      </c>
      <c r="S25" s="252">
        <v>0</v>
      </c>
      <c r="T25" s="252">
        <v>0</v>
      </c>
      <c r="U25" s="252">
        <v>0</v>
      </c>
      <c r="V25" s="100">
        <f t="shared" si="0"/>
        <v>312.3057674230248</v>
      </c>
      <c r="W25" s="151" t="e">
        <f t="shared" si="1"/>
        <v>#DIV/0!</v>
      </c>
      <c r="X25" s="152"/>
      <c r="Y25" s="152"/>
      <c r="Z25" s="152"/>
      <c r="AA25" s="153"/>
      <c r="AB25" s="153"/>
      <c r="AC25" s="153"/>
      <c r="AF25" s="153"/>
      <c r="AG25" s="153"/>
      <c r="AH25" s="153"/>
      <c r="AI25" s="153"/>
    </row>
    <row r="26" spans="1:35" s="154" customFormat="1" ht="47.25" customHeight="1">
      <c r="A26" s="99"/>
      <c r="B26" s="99" t="s">
        <v>35</v>
      </c>
      <c r="C26" s="99">
        <f aca="true" t="shared" si="2" ref="C26:P26">SUM(C13:C25)</f>
        <v>646610</v>
      </c>
      <c r="D26" s="99">
        <f t="shared" si="2"/>
        <v>271447</v>
      </c>
      <c r="E26" s="99">
        <f t="shared" si="2"/>
        <v>150156</v>
      </c>
      <c r="F26" s="99">
        <f t="shared" si="2"/>
        <v>228766</v>
      </c>
      <c r="G26" s="99">
        <f t="shared" si="2"/>
        <v>589169</v>
      </c>
      <c r="H26" s="99">
        <f t="shared" si="2"/>
        <v>133575</v>
      </c>
      <c r="I26" s="99">
        <f t="shared" si="2"/>
        <v>13851</v>
      </c>
      <c r="J26" s="99">
        <f t="shared" si="2"/>
        <v>51232</v>
      </c>
      <c r="K26" s="99">
        <f t="shared" si="2"/>
        <v>42382</v>
      </c>
      <c r="L26" s="99">
        <f>SUM(L13:L25)</f>
        <v>161900</v>
      </c>
      <c r="M26" s="100">
        <f t="shared" si="2"/>
        <v>0.8530801788138433</v>
      </c>
      <c r="N26" s="100">
        <f t="shared" si="2"/>
        <v>0.47529670701806476</v>
      </c>
      <c r="O26" s="100">
        <f t="shared" si="2"/>
        <v>0.5216230857984776</v>
      </c>
      <c r="P26" s="100">
        <f t="shared" si="2"/>
        <v>1.8499999716303857</v>
      </c>
      <c r="Q26" s="100">
        <f>SUM(Q13:Q25)</f>
        <v>1.2503723412</v>
      </c>
      <c r="R26" s="100">
        <f>SUM(R13:R25)</f>
        <v>0.5343264000000001</v>
      </c>
      <c r="S26" s="99">
        <f>SUM(S13:S25)</f>
        <v>0</v>
      </c>
      <c r="T26" s="99">
        <f>SUM(T13:T25)</f>
        <v>852</v>
      </c>
      <c r="U26" s="99">
        <f>SUM(U13:U25)</f>
        <v>48</v>
      </c>
      <c r="V26" s="161">
        <f t="shared" si="0"/>
        <v>67.58769515537128</v>
      </c>
      <c r="W26" s="162">
        <f t="shared" si="1"/>
        <v>3.6110243044003467</v>
      </c>
      <c r="X26" s="152"/>
      <c r="Y26" s="152"/>
      <c r="Z26" s="152"/>
      <c r="AA26" s="153"/>
      <c r="AB26" s="153"/>
      <c r="AC26" s="153"/>
      <c r="AF26" s="153"/>
      <c r="AG26" s="153"/>
      <c r="AH26" s="153"/>
      <c r="AI26" s="153"/>
    </row>
    <row r="27" spans="1:16" s="154" customFormat="1" ht="36" customHeight="1">
      <c r="A27" s="153"/>
      <c r="B27" s="153"/>
      <c r="P27" s="292"/>
    </row>
    <row r="28" spans="1:21" s="154" customFormat="1" ht="24.75" customHeight="1">
      <c r="A28" s="15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3" s="154" customFormat="1" ht="32.25" customHeight="1">
      <c r="A29" s="153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153"/>
      <c r="M29" s="152"/>
      <c r="N29" s="152"/>
      <c r="O29" s="153"/>
      <c r="P29" s="319" t="s">
        <v>120</v>
      </c>
      <c r="Q29" s="319"/>
      <c r="R29" s="319"/>
      <c r="S29" s="319"/>
      <c r="T29" s="319"/>
      <c r="U29" s="319"/>
      <c r="V29" s="153"/>
      <c r="W29" s="153"/>
    </row>
    <row r="30" spans="1:23" ht="26.25" customHeight="1">
      <c r="A30" s="137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0" t="s">
        <v>121</v>
      </c>
      <c r="Q30" s="320"/>
      <c r="R30" s="320"/>
      <c r="S30" s="320"/>
      <c r="T30" s="320"/>
      <c r="U30" s="320"/>
      <c r="V30" s="137"/>
      <c r="W30" s="137"/>
    </row>
    <row r="31" spans="2:21" ht="26.25" customHeight="1"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2" t="s">
        <v>106</v>
      </c>
      <c r="Q31" s="322"/>
      <c r="R31" s="322"/>
      <c r="S31" s="322"/>
      <c r="T31" s="322"/>
      <c r="U31" s="322"/>
    </row>
    <row r="32" spans="2:21" ht="24" customHeight="1"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3" t="s">
        <v>122</v>
      </c>
      <c r="Q32" s="323"/>
      <c r="R32" s="323"/>
      <c r="S32" s="323"/>
      <c r="T32" s="323"/>
      <c r="U32" s="323"/>
    </row>
    <row r="33" spans="2:21" ht="19.5" customHeight="1"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2" t="s">
        <v>108</v>
      </c>
      <c r="Q33" s="322"/>
      <c r="R33" s="322"/>
      <c r="S33" s="322"/>
      <c r="T33" s="322"/>
      <c r="U33" s="322"/>
    </row>
    <row r="34" spans="2:20" ht="21" customHeight="1"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R34" s="156"/>
      <c r="S34" s="139"/>
      <c r="T34" s="139"/>
    </row>
    <row r="35" spans="2:21" ht="33" customHeight="1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</row>
    <row r="36" spans="1:23" s="143" customFormat="1" ht="46.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9"/>
      <c r="R36" s="158"/>
      <c r="S36" s="158"/>
      <c r="T36" s="158"/>
      <c r="U36" s="158"/>
      <c r="V36" s="158"/>
      <c r="W36" s="158"/>
    </row>
    <row r="37" ht="99.75" customHeight="1">
      <c r="F37" s="160"/>
    </row>
  </sheetData>
  <sheetProtection/>
  <mergeCells count="40"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  <mergeCell ref="P30:U30"/>
    <mergeCell ref="M8:Q8"/>
    <mergeCell ref="K8:K9"/>
    <mergeCell ref="C10:C11"/>
    <mergeCell ref="H10:H11"/>
    <mergeCell ref="J8:J9"/>
    <mergeCell ref="I8:I9"/>
    <mergeCell ref="B29:K29"/>
    <mergeCell ref="A10:A11"/>
    <mergeCell ref="B10:B11"/>
    <mergeCell ref="A8:A9"/>
    <mergeCell ref="B8:B9"/>
    <mergeCell ref="J10:J11"/>
    <mergeCell ref="P29:U29"/>
    <mergeCell ref="T8:T9"/>
    <mergeCell ref="U8:U9"/>
    <mergeCell ref="P1:S1"/>
    <mergeCell ref="A2:U2"/>
    <mergeCell ref="A4:U4"/>
    <mergeCell ref="A6:U6"/>
    <mergeCell ref="S8:S9"/>
    <mergeCell ref="L8:L9"/>
    <mergeCell ref="D8:G8"/>
    <mergeCell ref="H8:H9"/>
    <mergeCell ref="W11:W12"/>
    <mergeCell ref="V11:V12"/>
    <mergeCell ref="U10:U11"/>
    <mergeCell ref="S10:S11"/>
    <mergeCell ref="T10:T11"/>
    <mergeCell ref="D10:G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7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S27" sqref="S27"/>
    </sheetView>
  </sheetViews>
  <sheetFormatPr defaultColWidth="9.140625" defaultRowHeight="15"/>
  <cols>
    <col min="1" max="1" width="5.57421875" style="180" bestFit="1" customWidth="1"/>
    <col min="2" max="2" width="21.7109375" style="250" bestFit="1" customWidth="1"/>
    <col min="3" max="3" width="20.421875" style="184" bestFit="1" customWidth="1"/>
    <col min="4" max="4" width="8.7109375" style="184" customWidth="1"/>
    <col min="5" max="5" width="8.00390625" style="184" customWidth="1"/>
    <col min="6" max="6" width="20.00390625" style="184" customWidth="1"/>
    <col min="7" max="7" width="13.7109375" style="184" bestFit="1" customWidth="1"/>
    <col min="8" max="8" width="12.140625" style="184" customWidth="1"/>
    <col min="9" max="9" width="18.28125" style="184" customWidth="1"/>
    <col min="10" max="10" width="15.421875" style="184" customWidth="1"/>
    <col min="11" max="11" width="17.57421875" style="184" customWidth="1"/>
    <col min="12" max="12" width="19.140625" style="184" bestFit="1" customWidth="1"/>
    <col min="13" max="13" width="14.8515625" style="184" bestFit="1" customWidth="1"/>
    <col min="14" max="14" width="22.00390625" style="184" bestFit="1" customWidth="1"/>
    <col min="15" max="15" width="17.421875" style="184" bestFit="1" customWidth="1"/>
    <col min="16" max="16" width="16.421875" style="184" customWidth="1"/>
    <col min="17" max="17" width="0.85546875" style="180" customWidth="1"/>
    <col min="18" max="18" width="2.7109375" style="181" customWidth="1"/>
    <col min="19" max="22" width="13.28125" style="181" customWidth="1"/>
    <col min="23" max="23" width="11.421875" style="180" bestFit="1" customWidth="1"/>
    <col min="24" max="25" width="12.140625" style="180" customWidth="1"/>
    <col min="26" max="26" width="15.140625" style="180" customWidth="1"/>
    <col min="27" max="27" width="17.8515625" style="180" customWidth="1"/>
    <col min="28" max="28" width="9.140625" style="181" customWidth="1"/>
    <col min="29" max="29" width="40.421875" style="181" customWidth="1"/>
    <col min="30" max="31" width="9.140625" style="181" customWidth="1"/>
    <col min="32" max="32" width="9.8515625" style="181" bestFit="1" customWidth="1"/>
    <col min="33" max="177" width="9.140625" style="181" customWidth="1"/>
    <col min="178" max="16384" width="9.140625" style="180" customWidth="1"/>
  </cols>
  <sheetData>
    <row r="1" spans="1:16" ht="31.5" customHeight="1">
      <c r="A1" s="333" t="s">
        <v>123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15" customHeight="1">
      <c r="A2" s="182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P2" s="183"/>
    </row>
    <row r="3" spans="1:23" ht="17.25" customHeight="1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W3" s="185"/>
    </row>
    <row r="4" spans="1:16" ht="20.25" customHeight="1">
      <c r="A4" s="335" t="s">
        <v>150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77" s="187" customFormat="1" ht="45.75" customHeight="1">
      <c r="A5" s="186"/>
      <c r="C5" s="188"/>
      <c r="D5" s="188"/>
      <c r="E5" s="188"/>
      <c r="F5" s="188"/>
      <c r="G5" s="188"/>
      <c r="H5" s="188"/>
      <c r="I5" s="188"/>
      <c r="J5" s="188"/>
      <c r="O5" s="235"/>
      <c r="P5" s="189"/>
      <c r="Q5" s="190"/>
      <c r="R5" s="191"/>
      <c r="S5" s="191"/>
      <c r="T5" s="191"/>
      <c r="U5" s="191"/>
      <c r="V5" s="191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</row>
    <row r="6" spans="1:177" s="109" customFormat="1" ht="88.5" customHeight="1">
      <c r="A6" s="327" t="s">
        <v>0</v>
      </c>
      <c r="B6" s="327" t="s">
        <v>38</v>
      </c>
      <c r="C6" s="327" t="s">
        <v>142</v>
      </c>
      <c r="D6" s="327" t="s">
        <v>39</v>
      </c>
      <c r="E6" s="327"/>
      <c r="F6" s="327" t="s">
        <v>100</v>
      </c>
      <c r="G6" s="327"/>
      <c r="H6" s="327" t="s">
        <v>40</v>
      </c>
      <c r="I6" s="327" t="s">
        <v>146</v>
      </c>
      <c r="J6" s="327" t="s">
        <v>48</v>
      </c>
      <c r="K6" s="327" t="s">
        <v>135</v>
      </c>
      <c r="L6" s="327"/>
      <c r="M6" s="327"/>
      <c r="N6" s="327"/>
      <c r="O6" s="327"/>
      <c r="P6" s="327"/>
      <c r="R6" s="110"/>
      <c r="S6" s="251">
        <f>P15-O15-N15</f>
        <v>687.5087499999997</v>
      </c>
      <c r="T6" s="110"/>
      <c r="U6" s="110"/>
      <c r="V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</row>
    <row r="7" spans="1:177" s="109" customFormat="1" ht="46.5" customHeight="1">
      <c r="A7" s="327"/>
      <c r="B7" s="327"/>
      <c r="C7" s="327"/>
      <c r="D7" s="332" t="s">
        <v>41</v>
      </c>
      <c r="E7" s="332" t="s">
        <v>42</v>
      </c>
      <c r="F7" s="328" t="s">
        <v>41</v>
      </c>
      <c r="G7" s="328" t="s">
        <v>42</v>
      </c>
      <c r="H7" s="327"/>
      <c r="I7" s="327"/>
      <c r="J7" s="327"/>
      <c r="K7" s="327" t="s">
        <v>43</v>
      </c>
      <c r="L7" s="327" t="s">
        <v>44</v>
      </c>
      <c r="M7" s="327" t="s">
        <v>45</v>
      </c>
      <c r="N7" s="327" t="s">
        <v>49</v>
      </c>
      <c r="O7" s="327"/>
      <c r="P7" s="329" t="s">
        <v>147</v>
      </c>
      <c r="Q7" s="110"/>
      <c r="R7" s="110"/>
      <c r="S7" s="110"/>
      <c r="T7" s="110"/>
      <c r="U7" s="110"/>
      <c r="V7" s="110"/>
      <c r="W7" s="110"/>
      <c r="X7" s="110"/>
      <c r="Y7" s="110"/>
      <c r="Z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</row>
    <row r="8" spans="1:177" s="109" customFormat="1" ht="37.5" customHeight="1">
      <c r="A8" s="327"/>
      <c r="B8" s="327"/>
      <c r="C8" s="327"/>
      <c r="D8" s="332"/>
      <c r="E8" s="332"/>
      <c r="F8" s="328"/>
      <c r="G8" s="328"/>
      <c r="H8" s="327"/>
      <c r="I8" s="327"/>
      <c r="J8" s="327"/>
      <c r="K8" s="327"/>
      <c r="L8" s="327"/>
      <c r="M8" s="327"/>
      <c r="N8" s="102" t="s">
        <v>50</v>
      </c>
      <c r="O8" s="102" t="s">
        <v>51</v>
      </c>
      <c r="P8" s="329"/>
      <c r="Q8" s="110"/>
      <c r="R8" s="110"/>
      <c r="S8" s="110">
        <v>4.32</v>
      </c>
      <c r="T8" s="110"/>
      <c r="U8" s="110"/>
      <c r="V8" s="110"/>
      <c r="W8" s="110"/>
      <c r="X8" s="110" t="s">
        <v>137</v>
      </c>
      <c r="Y8" s="110"/>
      <c r="Z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</row>
    <row r="9" spans="1:177" s="187" customFormat="1" ht="18" customHeight="1">
      <c r="A9" s="111"/>
      <c r="B9" s="112">
        <v>1</v>
      </c>
      <c r="C9" s="103">
        <v>2</v>
      </c>
      <c r="D9" s="103">
        <v>3</v>
      </c>
      <c r="E9" s="103">
        <v>4</v>
      </c>
      <c r="F9" s="103">
        <v>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  <c r="L9" s="103">
        <v>11</v>
      </c>
      <c r="M9" s="103">
        <v>12</v>
      </c>
      <c r="N9" s="103">
        <v>13</v>
      </c>
      <c r="O9" s="103">
        <v>14</v>
      </c>
      <c r="P9" s="103">
        <v>15</v>
      </c>
      <c r="Q9" s="110"/>
      <c r="R9" s="110"/>
      <c r="S9" s="110"/>
      <c r="T9" s="110"/>
      <c r="U9" s="110"/>
      <c r="V9" s="110"/>
      <c r="W9" s="102"/>
      <c r="X9" s="110"/>
      <c r="Y9" s="110"/>
      <c r="Z9" s="110" t="s">
        <v>136</v>
      </c>
      <c r="AA9" s="187" t="s">
        <v>145</v>
      </c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</row>
    <row r="10" spans="1:178" s="193" customFormat="1" ht="30.75" customHeight="1">
      <c r="A10" s="113">
        <v>1</v>
      </c>
      <c r="B10" s="113" t="s">
        <v>22</v>
      </c>
      <c r="C10" s="104">
        <v>14.198004000000001</v>
      </c>
      <c r="D10" s="113"/>
      <c r="E10" s="113"/>
      <c r="F10" s="104">
        <v>312.7359</v>
      </c>
      <c r="H10" s="194">
        <v>0</v>
      </c>
      <c r="I10" s="101">
        <f>SUM(C10:H10)</f>
        <v>326.93390400000004</v>
      </c>
      <c r="J10" s="101">
        <v>18.324</v>
      </c>
      <c r="K10" s="101">
        <v>243.17752</v>
      </c>
      <c r="L10" s="101">
        <v>10.51858</v>
      </c>
      <c r="M10" s="101">
        <v>87.80765000000001</v>
      </c>
      <c r="N10" s="101">
        <v>9.52732</v>
      </c>
      <c r="O10" s="101">
        <v>0.70005</v>
      </c>
      <c r="P10" s="101">
        <v>351.73112</v>
      </c>
      <c r="Q10" s="195"/>
      <c r="R10" s="195"/>
      <c r="S10" s="195">
        <f>P10*100/10987</f>
        <v>3.201339037043779</v>
      </c>
      <c r="T10" s="195">
        <f>S10*S8</f>
        <v>13.829784640029127</v>
      </c>
      <c r="U10" s="195">
        <f aca="true" t="shared" si="0" ref="U10:U22">K10+T10</f>
        <v>257.00730464002913</v>
      </c>
      <c r="V10" s="195">
        <v>395.24941786474926</v>
      </c>
      <c r="W10" s="196">
        <v>11</v>
      </c>
      <c r="X10" s="197">
        <f aca="true" t="shared" si="1" ref="X10:X23">P10/W10</f>
        <v>31.97555636363636</v>
      </c>
      <c r="Y10" s="198">
        <f>P10/11</f>
        <v>31.97555636363636</v>
      </c>
      <c r="Z10" s="198">
        <f aca="true" t="shared" si="2" ref="Z10:Z22">(K10/P10)*100</f>
        <v>69.13733422280065</v>
      </c>
      <c r="AA10" s="199">
        <f>K10/'Part-I'!P13</f>
        <v>621.2588795435673</v>
      </c>
      <c r="AB10" s="200"/>
      <c r="AC10" s="200" t="s">
        <v>22</v>
      </c>
      <c r="AD10" s="200">
        <v>506.45038</v>
      </c>
      <c r="AE10" s="200"/>
      <c r="AF10" s="201">
        <f>K10+M10+L10</f>
        <v>341.50374999999997</v>
      </c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2"/>
    </row>
    <row r="11" spans="1:30" s="203" customFormat="1" ht="30.75" customHeight="1">
      <c r="A11" s="113">
        <v>2</v>
      </c>
      <c r="B11" s="113" t="s">
        <v>23</v>
      </c>
      <c r="C11" s="104">
        <v>19.791953099999773</v>
      </c>
      <c r="D11" s="113"/>
      <c r="E11" s="113"/>
      <c r="F11" s="104">
        <v>473.30548</v>
      </c>
      <c r="H11" s="293">
        <v>0</v>
      </c>
      <c r="I11" s="101">
        <f aca="true" t="shared" si="3" ref="I11:I21">SUM(C11:H11)</f>
        <v>493.09743309999976</v>
      </c>
      <c r="J11" s="101">
        <v>21.255</v>
      </c>
      <c r="K11" s="101">
        <v>241.85369999999995</v>
      </c>
      <c r="L11" s="101">
        <v>17.207019999999996</v>
      </c>
      <c r="M11" s="101">
        <v>120.04619999999998</v>
      </c>
      <c r="N11" s="101">
        <v>3.20729</v>
      </c>
      <c r="O11" s="101">
        <v>1.6229799999999999</v>
      </c>
      <c r="P11" s="101">
        <v>383.93719000000004</v>
      </c>
      <c r="Q11" s="204"/>
      <c r="R11" s="204"/>
      <c r="S11" s="195">
        <f aca="true" t="shared" si="4" ref="S11:S22">P11*100/10987</f>
        <v>3.4944679166287433</v>
      </c>
      <c r="T11" s="195">
        <f aca="true" t="shared" si="5" ref="T11:T22">S11*S9</f>
        <v>0</v>
      </c>
      <c r="U11" s="195">
        <f t="shared" si="0"/>
        <v>241.85369999999995</v>
      </c>
      <c r="V11" s="195">
        <v>556.0749999999999</v>
      </c>
      <c r="W11" s="205">
        <v>11</v>
      </c>
      <c r="X11" s="206">
        <f t="shared" si="1"/>
        <v>34.90338090909091</v>
      </c>
      <c r="Y11" s="207">
        <f aca="true" t="shared" si="6" ref="Y11:Y23">P11/11</f>
        <v>34.90338090909091</v>
      </c>
      <c r="Z11" s="207">
        <f t="shared" si="2"/>
        <v>62.9930380018669</v>
      </c>
      <c r="AA11" s="208">
        <f>K11/'Part-I'!P14</f>
        <v>39566.450936653746</v>
      </c>
      <c r="AC11" s="203" t="s">
        <v>23</v>
      </c>
      <c r="AD11" s="203">
        <v>704.60117</v>
      </c>
    </row>
    <row r="12" spans="1:30" s="200" customFormat="1" ht="30.75" customHeight="1">
      <c r="A12" s="113">
        <v>3</v>
      </c>
      <c r="B12" s="113" t="s">
        <v>24</v>
      </c>
      <c r="C12" s="104">
        <v>157.6648697</v>
      </c>
      <c r="D12" s="113"/>
      <c r="E12" s="113"/>
      <c r="F12" s="104">
        <v>883.47042</v>
      </c>
      <c r="H12" s="194">
        <v>2.5174670999999997</v>
      </c>
      <c r="I12" s="101">
        <f t="shared" si="3"/>
        <v>1043.6527568</v>
      </c>
      <c r="J12" s="101">
        <v>97.162</v>
      </c>
      <c r="K12" s="101">
        <v>585.58612</v>
      </c>
      <c r="L12" s="101">
        <v>51.86097</v>
      </c>
      <c r="M12" s="101">
        <v>303.96562</v>
      </c>
      <c r="N12" s="101">
        <v>7.15908</v>
      </c>
      <c r="O12" s="101">
        <v>7.16006</v>
      </c>
      <c r="P12" s="101">
        <v>955.73185</v>
      </c>
      <c r="Q12" s="195"/>
      <c r="R12" s="195"/>
      <c r="S12" s="195">
        <f t="shared" si="4"/>
        <v>8.6987517065623</v>
      </c>
      <c r="T12" s="195">
        <f t="shared" si="5"/>
        <v>27.847653411769084</v>
      </c>
      <c r="U12" s="195">
        <f t="shared" si="0"/>
        <v>613.4337734117692</v>
      </c>
      <c r="V12" s="195">
        <v>946.3318055174382</v>
      </c>
      <c r="W12" s="196">
        <v>16</v>
      </c>
      <c r="X12" s="197">
        <f t="shared" si="1"/>
        <v>59.733240625</v>
      </c>
      <c r="Y12" s="198">
        <f t="shared" si="6"/>
        <v>86.88471363636364</v>
      </c>
      <c r="Z12" s="198">
        <f t="shared" si="2"/>
        <v>61.270964235418134</v>
      </c>
      <c r="AA12" s="199">
        <f>K12/'Part-I'!P15</f>
        <v>29926.696505072498</v>
      </c>
      <c r="AC12" s="200" t="s">
        <v>24</v>
      </c>
      <c r="AD12" s="200">
        <v>831.20444</v>
      </c>
    </row>
    <row r="13" spans="1:30" s="209" customFormat="1" ht="30.75" customHeight="1">
      <c r="A13" s="113">
        <v>4</v>
      </c>
      <c r="B13" s="113" t="s">
        <v>25</v>
      </c>
      <c r="C13" s="104">
        <v>8.663049999999998</v>
      </c>
      <c r="D13" s="113"/>
      <c r="E13" s="113"/>
      <c r="F13" s="104">
        <v>535.5777</v>
      </c>
      <c r="H13" s="194">
        <v>0.22999</v>
      </c>
      <c r="I13" s="101">
        <f t="shared" si="3"/>
        <v>544.4707400000001</v>
      </c>
      <c r="J13" s="101">
        <v>40.321</v>
      </c>
      <c r="K13" s="101">
        <v>290.01212</v>
      </c>
      <c r="L13" s="101">
        <v>19.101540000000004</v>
      </c>
      <c r="M13" s="101">
        <v>135.03133</v>
      </c>
      <c r="N13" s="101">
        <v>3.55286</v>
      </c>
      <c r="O13" s="101">
        <v>3.5323499999999997</v>
      </c>
      <c r="P13" s="101">
        <v>451.2302</v>
      </c>
      <c r="Q13" s="210"/>
      <c r="R13" s="195"/>
      <c r="S13" s="195">
        <f t="shared" si="4"/>
        <v>4.106946391189588</v>
      </c>
      <c r="T13" s="195">
        <f t="shared" si="5"/>
        <v>14.351592399326215</v>
      </c>
      <c r="U13" s="195">
        <f t="shared" si="0"/>
        <v>304.3637123993262</v>
      </c>
      <c r="V13" s="195">
        <v>1457.4699398054706</v>
      </c>
      <c r="W13" s="211">
        <v>12</v>
      </c>
      <c r="X13" s="197">
        <f t="shared" si="1"/>
        <v>37.602516666666666</v>
      </c>
      <c r="Y13" s="198">
        <f t="shared" si="6"/>
        <v>41.02092727272728</v>
      </c>
      <c r="Z13" s="198">
        <f t="shared" si="2"/>
        <v>64.27143395987235</v>
      </c>
      <c r="AA13" s="199">
        <f>K13/'Part-I'!P16</f>
        <v>3696.686543477036</v>
      </c>
      <c r="AC13" s="209" t="s">
        <v>25</v>
      </c>
      <c r="AD13" s="209">
        <v>1512.13425</v>
      </c>
    </row>
    <row r="14" spans="1:30" s="200" customFormat="1" ht="30.75" customHeight="1">
      <c r="A14" s="113">
        <v>5</v>
      </c>
      <c r="B14" s="113" t="s">
        <v>26</v>
      </c>
      <c r="C14" s="104">
        <v>83.45863440000015</v>
      </c>
      <c r="D14" s="113"/>
      <c r="E14" s="113"/>
      <c r="F14" s="104">
        <v>866.68772</v>
      </c>
      <c r="H14" s="194">
        <v>0.11424</v>
      </c>
      <c r="I14" s="101">
        <f t="shared" si="3"/>
        <v>950.2605944000002</v>
      </c>
      <c r="J14" s="101">
        <v>36.092</v>
      </c>
      <c r="K14" s="101">
        <v>484.90244</v>
      </c>
      <c r="L14" s="101">
        <v>50.064479999999996</v>
      </c>
      <c r="M14" s="101">
        <v>235.74077999999997</v>
      </c>
      <c r="N14" s="101">
        <v>7.32943</v>
      </c>
      <c r="O14" s="101">
        <v>5.36199</v>
      </c>
      <c r="P14" s="101">
        <v>783.3991199999999</v>
      </c>
      <c r="Q14" s="195"/>
      <c r="R14" s="195"/>
      <c r="S14" s="195">
        <f t="shared" si="4"/>
        <v>7.130236825339037</v>
      </c>
      <c r="T14" s="195">
        <f t="shared" si="5"/>
        <v>62.024159752611304</v>
      </c>
      <c r="U14" s="195">
        <f t="shared" si="0"/>
        <v>546.9265997526113</v>
      </c>
      <c r="V14" s="195">
        <v>1030.059143208207</v>
      </c>
      <c r="W14" s="196">
        <v>11</v>
      </c>
      <c r="X14" s="197">
        <f t="shared" si="1"/>
        <v>71.21810181818181</v>
      </c>
      <c r="Y14" s="198">
        <f t="shared" si="6"/>
        <v>71.21810181818181</v>
      </c>
      <c r="Z14" s="198">
        <f t="shared" si="2"/>
        <v>61.897240834276154</v>
      </c>
      <c r="AA14" s="199">
        <f>K14/'Part-I'!P17</f>
        <v>10431.046136162906</v>
      </c>
      <c r="AC14" s="200" t="s">
        <v>26</v>
      </c>
      <c r="AD14" s="200">
        <v>866.67451</v>
      </c>
    </row>
    <row r="15" spans="1:30" s="203" customFormat="1" ht="30.75" customHeight="1">
      <c r="A15" s="113">
        <v>6</v>
      </c>
      <c r="B15" s="113" t="s">
        <v>27</v>
      </c>
      <c r="C15" s="104">
        <v>24.297143600000002</v>
      </c>
      <c r="D15" s="113"/>
      <c r="E15" s="113"/>
      <c r="F15" s="104">
        <v>747.055</v>
      </c>
      <c r="H15" s="194">
        <v>1.07</v>
      </c>
      <c r="I15" s="101">
        <f t="shared" si="3"/>
        <v>772.4221436</v>
      </c>
      <c r="J15" s="203">
        <v>59.116</v>
      </c>
      <c r="K15" s="101">
        <v>348.90648999999996</v>
      </c>
      <c r="L15" s="101">
        <v>44.9174</v>
      </c>
      <c r="M15" s="101">
        <v>293.68485999999996</v>
      </c>
      <c r="N15" s="101">
        <v>6.50761</v>
      </c>
      <c r="O15" s="101">
        <v>17.45672</v>
      </c>
      <c r="P15" s="101">
        <v>711.4730799999998</v>
      </c>
      <c r="Q15" s="204"/>
      <c r="R15" s="204"/>
      <c r="S15" s="195">
        <f t="shared" si="4"/>
        <v>6.475590060981157</v>
      </c>
      <c r="T15" s="195">
        <f t="shared" si="5"/>
        <v>26.59490123176973</v>
      </c>
      <c r="U15" s="195">
        <f t="shared" si="0"/>
        <v>375.5013912317697</v>
      </c>
      <c r="V15" s="195">
        <v>853.5047831584388</v>
      </c>
      <c r="W15" s="205">
        <v>11</v>
      </c>
      <c r="X15" s="207">
        <f t="shared" si="1"/>
        <v>64.67937090909089</v>
      </c>
      <c r="Y15" s="207">
        <f t="shared" si="6"/>
        <v>64.67937090909089</v>
      </c>
      <c r="Z15" s="207">
        <f t="shared" si="2"/>
        <v>49.040012870198844</v>
      </c>
      <c r="AA15" s="208">
        <f>K15/'Part-I'!P18</f>
        <v>619.0346852123084</v>
      </c>
      <c r="AC15" s="203" t="s">
        <v>27</v>
      </c>
      <c r="AD15" s="203">
        <v>952.48678</v>
      </c>
    </row>
    <row r="16" spans="1:30" s="209" customFormat="1" ht="30.75" customHeight="1">
      <c r="A16" s="113">
        <v>7</v>
      </c>
      <c r="B16" s="113" t="s">
        <v>125</v>
      </c>
      <c r="C16" s="104">
        <v>21.261989999999997</v>
      </c>
      <c r="D16" s="113"/>
      <c r="E16" s="113"/>
      <c r="F16" s="104">
        <v>451.01099</v>
      </c>
      <c r="H16" s="194">
        <v>0</v>
      </c>
      <c r="I16" s="101">
        <f t="shared" si="3"/>
        <v>472.27297999999996</v>
      </c>
      <c r="J16" s="294">
        <v>39.477</v>
      </c>
      <c r="K16" s="295">
        <v>301.92784000000006</v>
      </c>
      <c r="L16" s="212">
        <v>16.72827</v>
      </c>
      <c r="M16" s="212">
        <v>98.56773</v>
      </c>
      <c r="N16" s="212">
        <v>2.49</v>
      </c>
      <c r="O16" s="212">
        <v>6.16221</v>
      </c>
      <c r="P16" s="101">
        <v>425.87604999999996</v>
      </c>
      <c r="Q16" s="210"/>
      <c r="R16" s="195"/>
      <c r="S16" s="195">
        <f t="shared" si="4"/>
        <v>3.8761813961955034</v>
      </c>
      <c r="T16" s="195">
        <f t="shared" si="5"/>
        <v>27.638091332847264</v>
      </c>
      <c r="U16" s="195">
        <f t="shared" si="0"/>
        <v>329.5659313328473</v>
      </c>
      <c r="V16" s="195">
        <v>527.0330525286279</v>
      </c>
      <c r="W16" s="211">
        <v>10</v>
      </c>
      <c r="X16" s="198">
        <f t="shared" si="1"/>
        <v>42.587604999999996</v>
      </c>
      <c r="Y16" s="213">
        <f t="shared" si="6"/>
        <v>38.716004545454545</v>
      </c>
      <c r="Z16" s="198" t="e">
        <f>(#REF!/P16)*100</f>
        <v>#REF!</v>
      </c>
      <c r="AA16" s="199" t="e">
        <f>#REF!/'Part-I'!#REF!</f>
        <v>#REF!</v>
      </c>
      <c r="AC16" s="209" t="s">
        <v>28</v>
      </c>
      <c r="AD16" s="209">
        <v>466.60143</v>
      </c>
    </row>
    <row r="17" spans="1:30" s="200" customFormat="1" ht="30.75" customHeight="1">
      <c r="A17" s="113">
        <v>8</v>
      </c>
      <c r="B17" s="113" t="s">
        <v>29</v>
      </c>
      <c r="C17" s="104">
        <v>24.597095</v>
      </c>
      <c r="D17" s="113"/>
      <c r="E17" s="113"/>
      <c r="F17" s="104">
        <v>356.69974</v>
      </c>
      <c r="H17" s="194">
        <v>0.05</v>
      </c>
      <c r="I17" s="101">
        <f t="shared" si="3"/>
        <v>381.34683500000006</v>
      </c>
      <c r="J17" s="101">
        <v>30.256</v>
      </c>
      <c r="K17" s="101">
        <v>212.7</v>
      </c>
      <c r="L17" s="101">
        <v>0.8282400000000001</v>
      </c>
      <c r="M17" s="101">
        <v>18.155359999999998</v>
      </c>
      <c r="N17" s="101">
        <v>0.33204</v>
      </c>
      <c r="O17" s="101">
        <v>0.55693</v>
      </c>
      <c r="P17" s="101">
        <v>232.57</v>
      </c>
      <c r="Q17" s="195"/>
      <c r="R17" s="195"/>
      <c r="S17" s="195">
        <f t="shared" si="4"/>
        <v>2.116774369709657</v>
      </c>
      <c r="T17" s="195">
        <f t="shared" si="5"/>
        <v>13.707363069831509</v>
      </c>
      <c r="U17" s="195">
        <f t="shared" si="0"/>
        <v>226.4073630698315</v>
      </c>
      <c r="V17" s="195">
        <v>394.9048928760487</v>
      </c>
      <c r="W17" s="196">
        <v>12</v>
      </c>
      <c r="X17" s="198">
        <f t="shared" si="1"/>
        <v>19.38083333333333</v>
      </c>
      <c r="Y17" s="198">
        <f t="shared" si="6"/>
        <v>21.14272727272727</v>
      </c>
      <c r="Z17" s="198">
        <f t="shared" si="2"/>
        <v>91.45633572687792</v>
      </c>
      <c r="AA17" s="199">
        <f>K17/'Part-I'!P20</f>
        <v>4376.275131751406</v>
      </c>
      <c r="AC17" s="200" t="s">
        <v>148</v>
      </c>
      <c r="AD17" s="200">
        <v>402.7251</v>
      </c>
    </row>
    <row r="18" spans="1:30" s="200" customFormat="1" ht="30.75" customHeight="1">
      <c r="A18" s="124">
        <v>9</v>
      </c>
      <c r="B18" s="124" t="s">
        <v>30</v>
      </c>
      <c r="C18" s="125">
        <v>17.807557000000003</v>
      </c>
      <c r="D18" s="124"/>
      <c r="E18" s="124"/>
      <c r="F18" s="125">
        <v>147.0206</v>
      </c>
      <c r="H18" s="194">
        <v>0</v>
      </c>
      <c r="I18" s="101">
        <f t="shared" si="3"/>
        <v>164.828157</v>
      </c>
      <c r="J18" s="296">
        <v>10.026</v>
      </c>
      <c r="K18" s="297">
        <v>135.53643</v>
      </c>
      <c r="L18" s="297">
        <v>10.71128</v>
      </c>
      <c r="M18" s="297">
        <v>10.255329999999999</v>
      </c>
      <c r="N18" s="297">
        <v>0.9099</v>
      </c>
      <c r="O18" s="297">
        <v>0.79383</v>
      </c>
      <c r="P18" s="101">
        <v>158.20677000000003</v>
      </c>
      <c r="Q18" s="195"/>
      <c r="R18" s="195"/>
      <c r="S18" s="195">
        <f t="shared" si="4"/>
        <v>1.4399451169564033</v>
      </c>
      <c r="T18" s="195">
        <f t="shared" si="5"/>
        <v>5.581488473888968</v>
      </c>
      <c r="U18" s="195">
        <f t="shared" si="0"/>
        <v>141.11791847388898</v>
      </c>
      <c r="V18" s="195">
        <v>329.2062499634278</v>
      </c>
      <c r="W18" s="196">
        <v>5</v>
      </c>
      <c r="X18" s="198">
        <f t="shared" si="1"/>
        <v>31.641354000000007</v>
      </c>
      <c r="Y18" s="214">
        <f t="shared" si="6"/>
        <v>14.38243363636364</v>
      </c>
      <c r="Z18" s="198" t="e">
        <f>(#REF!/P18)*100</f>
        <v>#REF!</v>
      </c>
      <c r="AA18" s="199" t="e">
        <f>#REF!/'Part-I'!P21</f>
        <v>#REF!</v>
      </c>
      <c r="AC18" s="200" t="s">
        <v>30</v>
      </c>
      <c r="AD18" s="200">
        <v>230.73651</v>
      </c>
    </row>
    <row r="19" spans="1:178" s="212" customFormat="1" ht="30.75" customHeight="1">
      <c r="A19" s="113">
        <v>10</v>
      </c>
      <c r="B19" s="113" t="s">
        <v>31</v>
      </c>
      <c r="C19" s="104">
        <v>126.09595999999999</v>
      </c>
      <c r="D19" s="113"/>
      <c r="E19" s="113"/>
      <c r="F19" s="104">
        <v>348.6068</v>
      </c>
      <c r="H19" s="194">
        <v>0</v>
      </c>
      <c r="I19" s="101">
        <f t="shared" si="3"/>
        <v>474.70276</v>
      </c>
      <c r="J19" s="101">
        <v>29.192</v>
      </c>
      <c r="K19" s="101">
        <v>266.87440000000004</v>
      </c>
      <c r="L19" s="101">
        <v>13.32714</v>
      </c>
      <c r="M19" s="101">
        <v>17.85071</v>
      </c>
      <c r="N19" s="101">
        <v>3.89791</v>
      </c>
      <c r="O19" s="101">
        <v>0.87849</v>
      </c>
      <c r="P19" s="101">
        <v>302.82865000000004</v>
      </c>
      <c r="Q19" s="204"/>
      <c r="R19" s="204"/>
      <c r="S19" s="195">
        <f t="shared" si="4"/>
        <v>2.756245107854738</v>
      </c>
      <c r="T19" s="195">
        <f t="shared" si="5"/>
        <v>5.834349000944538</v>
      </c>
      <c r="U19" s="195">
        <f t="shared" si="0"/>
        <v>272.7087490009446</v>
      </c>
      <c r="V19" s="195">
        <v>421.40043101378836</v>
      </c>
      <c r="W19" s="205">
        <v>16</v>
      </c>
      <c r="X19" s="207">
        <f t="shared" si="1"/>
        <v>18.926790625000002</v>
      </c>
      <c r="Y19" s="194">
        <f t="shared" si="6"/>
        <v>27.529877272727276</v>
      </c>
      <c r="Z19" s="207">
        <f t="shared" si="2"/>
        <v>88.12719668366913</v>
      </c>
      <c r="AA19" s="208">
        <f>K19/'Part-I'!P22</f>
        <v>1642.7157472730587</v>
      </c>
      <c r="AB19" s="203"/>
      <c r="AC19" s="203" t="s">
        <v>31</v>
      </c>
      <c r="AD19" s="203">
        <v>677.9344</v>
      </c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15"/>
    </row>
    <row r="20" spans="1:30" s="209" customFormat="1" ht="30.75" customHeight="1">
      <c r="A20" s="126">
        <v>11</v>
      </c>
      <c r="B20" s="126" t="s">
        <v>32</v>
      </c>
      <c r="C20" s="127">
        <v>11.5433787</v>
      </c>
      <c r="D20" s="126"/>
      <c r="E20" s="126"/>
      <c r="F20" s="127">
        <v>254.53182</v>
      </c>
      <c r="H20" s="194">
        <v>0</v>
      </c>
      <c r="I20" s="101">
        <f t="shared" si="3"/>
        <v>266.0751987</v>
      </c>
      <c r="J20" s="298">
        <v>15.687</v>
      </c>
      <c r="K20" s="297">
        <v>157.45776</v>
      </c>
      <c r="L20" s="297">
        <v>10.6964</v>
      </c>
      <c r="M20" s="297">
        <v>52.87707</v>
      </c>
      <c r="N20" s="297">
        <v>0.57357</v>
      </c>
      <c r="O20" s="297">
        <v>1.37553</v>
      </c>
      <c r="P20" s="101">
        <v>222.98032999999998</v>
      </c>
      <c r="Q20" s="210"/>
      <c r="R20" s="195"/>
      <c r="S20" s="195">
        <f t="shared" si="4"/>
        <v>2.02949240010922</v>
      </c>
      <c r="T20" s="195">
        <f t="shared" si="5"/>
        <v>2.922357671437402</v>
      </c>
      <c r="U20" s="195">
        <f t="shared" si="0"/>
        <v>160.3801176714374</v>
      </c>
      <c r="V20" s="195">
        <v>284.0693844620202</v>
      </c>
      <c r="W20" s="211">
        <v>5</v>
      </c>
      <c r="X20" s="198">
        <f t="shared" si="1"/>
        <v>44.59606599999999</v>
      </c>
      <c r="Y20" s="213">
        <f t="shared" si="6"/>
        <v>20.27093909090909</v>
      </c>
      <c r="Z20" s="198" t="e">
        <f>(#REF!/P20)*100</f>
        <v>#REF!</v>
      </c>
      <c r="AA20" s="199" t="e">
        <f>#REF!/'Part-I'!P23</f>
        <v>#REF!</v>
      </c>
      <c r="AC20" s="209" t="s">
        <v>32</v>
      </c>
      <c r="AD20" s="209">
        <v>243.09251</v>
      </c>
    </row>
    <row r="21" spans="1:30" s="200" customFormat="1" ht="30.75" customHeight="1">
      <c r="A21" s="113">
        <v>12</v>
      </c>
      <c r="B21" s="113" t="s">
        <v>33</v>
      </c>
      <c r="C21" s="104">
        <v>19.980259999999994</v>
      </c>
      <c r="D21" s="113"/>
      <c r="E21" s="113"/>
      <c r="F21" s="104">
        <v>202.1523</v>
      </c>
      <c r="H21" s="194">
        <v>0</v>
      </c>
      <c r="I21" s="101">
        <f t="shared" si="3"/>
        <v>222.13255999999998</v>
      </c>
      <c r="J21" s="101">
        <v>16.033</v>
      </c>
      <c r="K21" s="101">
        <v>140.90658</v>
      </c>
      <c r="L21" s="101">
        <v>7.817220000000001</v>
      </c>
      <c r="M21" s="101">
        <v>37.35816</v>
      </c>
      <c r="N21" s="101">
        <v>0.20699</v>
      </c>
      <c r="O21" s="299">
        <v>0.85939</v>
      </c>
      <c r="P21" s="101">
        <v>187.14833999999996</v>
      </c>
      <c r="Q21" s="195">
        <v>51.19127999999999</v>
      </c>
      <c r="R21" s="195"/>
      <c r="S21" s="195">
        <f t="shared" si="4"/>
        <v>1.7033616091744785</v>
      </c>
      <c r="T21" s="195">
        <f t="shared" si="5"/>
        <v>4.694882102194731</v>
      </c>
      <c r="U21" s="195">
        <f t="shared" si="0"/>
        <v>145.60146210219472</v>
      </c>
      <c r="V21" s="195">
        <v>217.44448577735142</v>
      </c>
      <c r="W21" s="196">
        <v>12</v>
      </c>
      <c r="X21" s="198">
        <f t="shared" si="1"/>
        <v>15.595694999999997</v>
      </c>
      <c r="Y21" s="198">
        <f t="shared" si="6"/>
        <v>17.01348545454545</v>
      </c>
      <c r="Z21" s="198">
        <f t="shared" si="2"/>
        <v>75.29138650121077</v>
      </c>
      <c r="AA21" s="199">
        <f>K21/'Part-I'!P24</f>
        <v>802.0767125075992</v>
      </c>
      <c r="AC21" s="200" t="s">
        <v>33</v>
      </c>
      <c r="AD21" s="200">
        <v>282.2</v>
      </c>
    </row>
    <row r="22" spans="1:30" s="200" customFormat="1" ht="30.75" customHeight="1">
      <c r="A22" s="113">
        <v>13</v>
      </c>
      <c r="B22" s="113" t="s">
        <v>34</v>
      </c>
      <c r="C22" s="104">
        <v>78.49645430000001</v>
      </c>
      <c r="D22" s="113"/>
      <c r="E22" s="113"/>
      <c r="F22" s="104">
        <v>504.243</v>
      </c>
      <c r="H22" s="194">
        <v>0</v>
      </c>
      <c r="I22" s="101">
        <f>SUM(C22:H22)</f>
        <v>582.7394543</v>
      </c>
      <c r="J22" s="101">
        <v>18.834</v>
      </c>
      <c r="K22" s="101">
        <v>329.26403999999997</v>
      </c>
      <c r="L22" s="101">
        <v>17.71574</v>
      </c>
      <c r="M22" s="101">
        <v>77.99652</v>
      </c>
      <c r="N22" s="101">
        <v>11.40389</v>
      </c>
      <c r="O22" s="299">
        <v>1.16649</v>
      </c>
      <c r="P22" s="101">
        <v>437.54668000000004</v>
      </c>
      <c r="Q22" s="195"/>
      <c r="R22" s="195"/>
      <c r="S22" s="195">
        <f t="shared" si="4"/>
        <v>3.9824035678529177</v>
      </c>
      <c r="T22" s="195">
        <f t="shared" si="5"/>
        <v>8.082257775125338</v>
      </c>
      <c r="U22" s="195">
        <f t="shared" si="0"/>
        <v>337.3462977751253</v>
      </c>
      <c r="V22" s="195">
        <v>551.7063168440602</v>
      </c>
      <c r="W22" s="196">
        <v>14</v>
      </c>
      <c r="X22" s="198">
        <f t="shared" si="1"/>
        <v>31.25333428571429</v>
      </c>
      <c r="Y22" s="198">
        <f t="shared" si="6"/>
        <v>39.77697090909091</v>
      </c>
      <c r="Z22" s="198">
        <f t="shared" si="2"/>
        <v>75.25232279216469</v>
      </c>
      <c r="AA22" s="199">
        <f>K22/'Part-I'!P25</f>
        <v>102014.52221941864</v>
      </c>
      <c r="AC22" s="200" t="s">
        <v>34</v>
      </c>
      <c r="AD22" s="200">
        <v>641.19701</v>
      </c>
    </row>
    <row r="23" spans="1:26" s="219" customFormat="1" ht="30.75" customHeight="1">
      <c r="A23" s="99"/>
      <c r="B23" s="99" t="s">
        <v>5</v>
      </c>
      <c r="C23" s="105">
        <f>SUM(C10:C22)</f>
        <v>607.8563498</v>
      </c>
      <c r="D23" s="99">
        <f>SUM(D10:D22)</f>
        <v>0</v>
      </c>
      <c r="E23" s="99">
        <f>SUM(E10:E22)</f>
        <v>0</v>
      </c>
      <c r="F23" s="100">
        <f>SUM(F10:F22)</f>
        <v>6083.097470000001</v>
      </c>
      <c r="G23" s="114"/>
      <c r="H23" s="100">
        <f aca="true" t="shared" si="7" ref="H23:P23">SUM(H10:H22)</f>
        <v>3.9816971</v>
      </c>
      <c r="I23" s="101">
        <f>SUM(C23:H23)</f>
        <v>6694.935516900001</v>
      </c>
      <c r="J23" s="100">
        <f>SUM(J10:J22)</f>
        <v>431.775</v>
      </c>
      <c r="K23" s="100">
        <f t="shared" si="7"/>
        <v>3739.1054400000003</v>
      </c>
      <c r="L23" s="100">
        <f t="shared" si="7"/>
        <v>271.49427999999995</v>
      </c>
      <c r="M23" s="100">
        <f t="shared" si="7"/>
        <v>1489.3373199999999</v>
      </c>
      <c r="N23" s="100">
        <f t="shared" si="7"/>
        <v>57.09788999999999</v>
      </c>
      <c r="O23" s="100">
        <f t="shared" si="7"/>
        <v>47.627019999999995</v>
      </c>
      <c r="P23" s="100">
        <f t="shared" si="7"/>
        <v>5604.65938</v>
      </c>
      <c r="Q23" s="216"/>
      <c r="R23" s="195"/>
      <c r="S23" s="195">
        <f>I24-P24</f>
        <v>11.100000000000001</v>
      </c>
      <c r="T23" s="195"/>
      <c r="U23" s="195"/>
      <c r="V23" s="195"/>
      <c r="W23" s="217">
        <f>SUM(W10:W22)</f>
        <v>146</v>
      </c>
      <c r="X23" s="198">
        <f t="shared" si="1"/>
        <v>38.38807794520548</v>
      </c>
      <c r="Y23" s="218">
        <f t="shared" si="6"/>
        <v>509.5144890909091</v>
      </c>
      <c r="Z23" s="218">
        <f>(K23/P23)*100</f>
        <v>66.71423161491037</v>
      </c>
    </row>
    <row r="24" spans="1:26" s="200" customFormat="1" ht="30.75" customHeight="1">
      <c r="A24" s="113">
        <v>1</v>
      </c>
      <c r="B24" s="113" t="s">
        <v>46</v>
      </c>
      <c r="C24" s="101">
        <v>0</v>
      </c>
      <c r="D24" s="101"/>
      <c r="E24" s="101"/>
      <c r="F24" s="101">
        <v>20.1</v>
      </c>
      <c r="G24" s="255"/>
      <c r="H24" s="101">
        <v>0</v>
      </c>
      <c r="I24" s="101">
        <f>SUM(C24:H24)</f>
        <v>20.1</v>
      </c>
      <c r="J24" s="101"/>
      <c r="K24" s="101">
        <v>9</v>
      </c>
      <c r="L24" s="101">
        <v>0</v>
      </c>
      <c r="M24" s="101">
        <v>0</v>
      </c>
      <c r="N24" s="101">
        <v>0</v>
      </c>
      <c r="O24" s="101">
        <v>0</v>
      </c>
      <c r="P24" s="101">
        <f>SUM(K24:O24)</f>
        <v>9</v>
      </c>
      <c r="W24" s="256">
        <f>P27-O27-N27</f>
        <v>5508.93447</v>
      </c>
      <c r="X24" s="193"/>
      <c r="Y24" s="193">
        <f>P23/146</f>
        <v>38.38807794520548</v>
      </c>
      <c r="Z24" s="193"/>
    </row>
    <row r="25" spans="1:26" s="200" customFormat="1" ht="30.75" customHeight="1">
      <c r="A25" s="113">
        <v>2</v>
      </c>
      <c r="B25" s="113" t="s">
        <v>99</v>
      </c>
      <c r="C25" s="101">
        <v>63.194792199999995</v>
      </c>
      <c r="D25" s="101"/>
      <c r="E25" s="101"/>
      <c r="F25" s="101">
        <v>9200</v>
      </c>
      <c r="G25" s="101"/>
      <c r="H25" s="101">
        <v>0</v>
      </c>
      <c r="I25" s="101">
        <f>SUM(C25:H25)</f>
        <v>9263.1947922</v>
      </c>
      <c r="J25" s="101"/>
      <c r="K25" s="101">
        <v>0</v>
      </c>
      <c r="L25" s="101">
        <v>0</v>
      </c>
      <c r="M25" s="101">
        <v>0</v>
      </c>
      <c r="N25" s="101">
        <v>8.74</v>
      </c>
      <c r="O25" s="101">
        <v>0.69</v>
      </c>
      <c r="P25" s="101">
        <f>N25+O25</f>
        <v>9.43</v>
      </c>
      <c r="S25" s="200">
        <v>193.75</v>
      </c>
      <c r="U25" s="195"/>
      <c r="W25" s="193"/>
      <c r="X25" s="193"/>
      <c r="Y25" s="193"/>
      <c r="Z25" s="193"/>
    </row>
    <row r="26" spans="1:26" s="209" customFormat="1" ht="30.75" customHeight="1">
      <c r="A26" s="113"/>
      <c r="B26" s="113" t="s">
        <v>5</v>
      </c>
      <c r="C26" s="101">
        <f>SUM(C24:C25)</f>
        <v>63.194792199999995</v>
      </c>
      <c r="D26" s="101">
        <f>SUM(D24:D25)</f>
        <v>0</v>
      </c>
      <c r="E26" s="101">
        <f>SUM(E24:E25)</f>
        <v>0</v>
      </c>
      <c r="F26" s="101">
        <f>F25</f>
        <v>9200</v>
      </c>
      <c r="G26" s="101">
        <f>SUM(G24:G25)</f>
        <v>0</v>
      </c>
      <c r="H26" s="101">
        <v>0</v>
      </c>
      <c r="I26" s="101">
        <f>SUM(I24:I25)</f>
        <v>9283.2947922</v>
      </c>
      <c r="J26" s="101"/>
      <c r="K26" s="101">
        <f>SUM(K24:K25)</f>
        <v>9</v>
      </c>
      <c r="L26" s="101">
        <f>SUM(L24:L25)</f>
        <v>0</v>
      </c>
      <c r="M26" s="101">
        <f>SUM(M24:M25)</f>
        <v>0</v>
      </c>
      <c r="N26" s="101">
        <v>54.198117</v>
      </c>
      <c r="O26" s="101">
        <v>6.022012999999994</v>
      </c>
      <c r="P26" s="101">
        <f>SUM(K26:O26)</f>
        <v>69.22013</v>
      </c>
      <c r="R26" s="220"/>
      <c r="S26" s="220"/>
      <c r="T26" s="220"/>
      <c r="U26" s="220"/>
      <c r="V26" s="220"/>
      <c r="W26" s="221"/>
      <c r="X26" s="221"/>
      <c r="Y26" s="221"/>
      <c r="Z26" s="221"/>
    </row>
    <row r="27" spans="1:26" s="219" customFormat="1" ht="30.75" customHeight="1">
      <c r="A27" s="99"/>
      <c r="B27" s="99" t="s">
        <v>47</v>
      </c>
      <c r="C27" s="105">
        <f aca="true" t="shared" si="8" ref="C27:O27">C23+C26</f>
        <v>671.051142</v>
      </c>
      <c r="D27" s="99">
        <f t="shared" si="8"/>
        <v>0</v>
      </c>
      <c r="E27" s="99">
        <f>E26</f>
        <v>0</v>
      </c>
      <c r="F27" s="100">
        <f>F26</f>
        <v>9200</v>
      </c>
      <c r="G27" s="100">
        <f>G23+G26</f>
        <v>0</v>
      </c>
      <c r="H27" s="100">
        <f t="shared" si="8"/>
        <v>3.9816971</v>
      </c>
      <c r="I27" s="100">
        <f>SUM(C27:H27)</f>
        <v>9875.0328391</v>
      </c>
      <c r="J27" s="100">
        <f>J23</f>
        <v>431.775</v>
      </c>
      <c r="K27" s="100">
        <f t="shared" si="8"/>
        <v>3748.1054400000003</v>
      </c>
      <c r="L27" s="100">
        <f t="shared" si="8"/>
        <v>271.49427999999995</v>
      </c>
      <c r="M27" s="100">
        <f t="shared" si="8"/>
        <v>1489.3373199999999</v>
      </c>
      <c r="N27" s="100">
        <f t="shared" si="8"/>
        <v>111.296007</v>
      </c>
      <c r="O27" s="100">
        <f t="shared" si="8"/>
        <v>53.64903299999999</v>
      </c>
      <c r="P27" s="100">
        <f>P23+P26</f>
        <v>5673.87951</v>
      </c>
      <c r="S27" s="222"/>
      <c r="W27" s="223"/>
      <c r="X27" s="223"/>
      <c r="Y27" s="223"/>
      <c r="Z27" s="223"/>
    </row>
    <row r="28" spans="1:177" s="226" customFormat="1" ht="33" customHeight="1">
      <c r="A28" s="224"/>
      <c r="B28" s="331"/>
      <c r="C28" s="331"/>
      <c r="D28" s="331"/>
      <c r="E28" s="331"/>
      <c r="F28" s="331"/>
      <c r="G28" s="331"/>
      <c r="H28" s="331"/>
      <c r="I28" s="331"/>
      <c r="J28" s="331"/>
      <c r="K28" s="225"/>
      <c r="N28" s="227"/>
      <c r="O28" s="227"/>
      <c r="P28" s="228"/>
      <c r="R28" s="229"/>
      <c r="S28" s="230"/>
      <c r="T28" s="229"/>
      <c r="U28" s="229"/>
      <c r="V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</row>
    <row r="29" spans="1:177" s="187" customFormat="1" ht="41.25" customHeight="1">
      <c r="A29" s="224"/>
      <c r="B29" s="331"/>
      <c r="C29" s="331"/>
      <c r="D29" s="331"/>
      <c r="E29" s="331"/>
      <c r="F29" s="331"/>
      <c r="G29" s="331"/>
      <c r="H29" s="331"/>
      <c r="I29" s="331"/>
      <c r="J29" s="331"/>
      <c r="K29" s="231"/>
      <c r="L29" s="231"/>
      <c r="M29" s="330" t="s">
        <v>120</v>
      </c>
      <c r="N29" s="330"/>
      <c r="O29" s="330"/>
      <c r="P29" s="232"/>
      <c r="Q29" s="233"/>
      <c r="R29" s="233"/>
      <c r="S29" s="234"/>
      <c r="T29" s="233"/>
      <c r="U29" s="233"/>
      <c r="V29" s="233"/>
      <c r="W29" s="235"/>
      <c r="Y29" s="236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</row>
    <row r="30" spans="2:177" s="187" customFormat="1" ht="17.25" customHeight="1">
      <c r="B30" s="331"/>
      <c r="C30" s="331"/>
      <c r="D30" s="331"/>
      <c r="E30" s="331"/>
      <c r="F30" s="331"/>
      <c r="G30" s="331"/>
      <c r="H30" s="331"/>
      <c r="I30" s="331"/>
      <c r="J30" s="331"/>
      <c r="K30" s="237"/>
      <c r="L30" s="188"/>
      <c r="M30" s="109"/>
      <c r="N30" s="238" t="s">
        <v>121</v>
      </c>
      <c r="O30" s="109"/>
      <c r="P30" s="115"/>
      <c r="Q30" s="192"/>
      <c r="R30" s="192"/>
      <c r="S30" s="192"/>
      <c r="T30" s="192"/>
      <c r="U30" s="192"/>
      <c r="V30" s="192"/>
      <c r="W30" s="192"/>
      <c r="X30" s="192"/>
      <c r="Y30" s="192"/>
      <c r="Z30" s="239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</row>
    <row r="31" spans="2:177" s="187" customFormat="1" ht="12.75" customHeight="1">
      <c r="B31" s="331"/>
      <c r="C31" s="331"/>
      <c r="D31" s="331"/>
      <c r="E31" s="331"/>
      <c r="F31" s="331"/>
      <c r="G31" s="331"/>
      <c r="H31" s="331"/>
      <c r="I31" s="331"/>
      <c r="J31" s="331"/>
      <c r="K31" s="237"/>
      <c r="L31" s="188"/>
      <c r="M31" s="188"/>
      <c r="N31" s="238" t="s">
        <v>106</v>
      </c>
      <c r="O31" s="188"/>
      <c r="P31" s="115"/>
      <c r="Q31" s="192"/>
      <c r="R31" s="192"/>
      <c r="S31" s="239"/>
      <c r="T31" s="192"/>
      <c r="U31" s="192"/>
      <c r="V31" s="192"/>
      <c r="W31" s="192"/>
      <c r="X31" s="240"/>
      <c r="Y31" s="192"/>
      <c r="Z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</row>
    <row r="32" spans="2:177" s="187" customFormat="1" ht="12.75" customHeight="1">
      <c r="B32" s="331"/>
      <c r="C32" s="331"/>
      <c r="D32" s="331"/>
      <c r="E32" s="331"/>
      <c r="F32" s="331"/>
      <c r="G32" s="331"/>
      <c r="H32" s="331"/>
      <c r="I32" s="331"/>
      <c r="J32" s="331"/>
      <c r="K32" s="188"/>
      <c r="L32" s="231"/>
      <c r="M32" s="241"/>
      <c r="N32" s="242" t="s">
        <v>122</v>
      </c>
      <c r="O32" s="109"/>
      <c r="P32" s="115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</row>
    <row r="33" spans="2:26" ht="16.5">
      <c r="B33" s="243"/>
      <c r="C33" s="106"/>
      <c r="D33" s="244"/>
      <c r="E33" s="106"/>
      <c r="F33" s="245"/>
      <c r="G33" s="245"/>
      <c r="H33" s="246"/>
      <c r="M33" s="241"/>
      <c r="N33" s="238" t="s">
        <v>108</v>
      </c>
      <c r="O33" s="109"/>
      <c r="P33" s="115" t="s">
        <v>138</v>
      </c>
      <c r="Q33" s="181"/>
      <c r="W33" s="181"/>
      <c r="X33" s="181"/>
      <c r="Y33" s="181"/>
      <c r="Z33" s="181"/>
    </row>
    <row r="34" spans="2:26" ht="36.75" customHeight="1">
      <c r="B34" s="243"/>
      <c r="C34" s="106"/>
      <c r="D34" s="244"/>
      <c r="E34" s="106"/>
      <c r="P34" s="115"/>
      <c r="Q34" s="181"/>
      <c r="W34" s="181"/>
      <c r="X34" s="181"/>
      <c r="Y34" s="181"/>
      <c r="Z34" s="181"/>
    </row>
    <row r="35" spans="2:26" ht="76.5" customHeight="1">
      <c r="B35" s="243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81"/>
      <c r="W35" s="181"/>
      <c r="X35" s="181"/>
      <c r="Y35" s="181"/>
      <c r="Z35" s="181"/>
    </row>
    <row r="36" spans="2:26" ht="16.5">
      <c r="B36" s="243"/>
      <c r="C36" s="106"/>
      <c r="D36" s="244"/>
      <c r="E36" s="106"/>
      <c r="P36" s="115"/>
      <c r="Q36" s="181"/>
      <c r="W36" s="181"/>
      <c r="X36" s="181"/>
      <c r="Y36" s="181"/>
      <c r="Z36" s="181"/>
    </row>
    <row r="37" spans="2:26" ht="16.5">
      <c r="B37" s="243"/>
      <c r="C37" s="106"/>
      <c r="D37" s="244"/>
      <c r="E37" s="106"/>
      <c r="P37" s="115"/>
      <c r="Q37" s="181"/>
      <c r="W37" s="181"/>
      <c r="X37" s="181"/>
      <c r="Y37" s="181"/>
      <c r="Z37" s="181"/>
    </row>
    <row r="38" spans="2:26" ht="16.5">
      <c r="B38" s="243"/>
      <c r="C38" s="106"/>
      <c r="D38" s="244"/>
      <c r="E38" s="106"/>
      <c r="P38" s="115"/>
      <c r="Q38" s="181"/>
      <c r="W38" s="181"/>
      <c r="X38" s="181"/>
      <c r="Y38" s="181"/>
      <c r="Z38" s="181"/>
    </row>
    <row r="39" spans="2:26" ht="16.5">
      <c r="B39" s="243"/>
      <c r="C39" s="106"/>
      <c r="D39" s="244"/>
      <c r="E39" s="106"/>
      <c r="P39" s="244"/>
      <c r="Q39" s="181"/>
      <c r="W39" s="181"/>
      <c r="X39" s="181"/>
      <c r="Y39" s="181"/>
      <c r="Z39" s="181"/>
    </row>
    <row r="40" spans="2:5" ht="16.5">
      <c r="B40" s="243"/>
      <c r="C40" s="106"/>
      <c r="D40" s="244"/>
      <c r="E40" s="106"/>
    </row>
    <row r="41" spans="2:5" ht="16.5">
      <c r="B41" s="243"/>
      <c r="C41" s="106"/>
      <c r="D41" s="244"/>
      <c r="E41" s="106"/>
    </row>
    <row r="42" spans="2:5" ht="16.5">
      <c r="B42" s="243"/>
      <c r="C42" s="106"/>
      <c r="D42" s="244"/>
      <c r="E42" s="106"/>
    </row>
    <row r="43" spans="2:5" ht="16.5">
      <c r="B43" s="243"/>
      <c r="C43" s="106"/>
      <c r="D43" s="244"/>
      <c r="E43" s="106"/>
    </row>
    <row r="44" spans="2:5" ht="16.5">
      <c r="B44" s="243"/>
      <c r="C44" s="106"/>
      <c r="D44" s="244"/>
      <c r="E44" s="106"/>
    </row>
    <row r="45" spans="2:6" ht="16.5">
      <c r="B45" s="243"/>
      <c r="C45" s="247"/>
      <c r="D45" s="247"/>
      <c r="E45" s="248"/>
      <c r="F45" s="249"/>
    </row>
    <row r="46" spans="2:5" ht="16.5">
      <c r="B46" s="243"/>
      <c r="C46" s="244"/>
      <c r="D46" s="244"/>
      <c r="E46" s="106"/>
    </row>
    <row r="47" spans="2:5" ht="16.5">
      <c r="B47" s="243"/>
      <c r="C47" s="244"/>
      <c r="D47" s="244"/>
      <c r="E47" s="106"/>
    </row>
  </sheetData>
  <sheetProtection/>
  <mergeCells count="23">
    <mergeCell ref="A1:P1"/>
    <mergeCell ref="A3:P3"/>
    <mergeCell ref="A4:P4"/>
    <mergeCell ref="H6:H8"/>
    <mergeCell ref="F6:G6"/>
    <mergeCell ref="A6:A8"/>
    <mergeCell ref="I6:I8"/>
    <mergeCell ref="M29:O29"/>
    <mergeCell ref="B28:J32"/>
    <mergeCell ref="E7:E8"/>
    <mergeCell ref="B6:B8"/>
    <mergeCell ref="C6:C8"/>
    <mergeCell ref="K7:K8"/>
    <mergeCell ref="D6:E6"/>
    <mergeCell ref="G7:G8"/>
    <mergeCell ref="N7:O7"/>
    <mergeCell ref="D7:D8"/>
    <mergeCell ref="K6:P6"/>
    <mergeCell ref="J6:J8"/>
    <mergeCell ref="F7:F8"/>
    <mergeCell ref="L7:L8"/>
    <mergeCell ref="M7:M8"/>
    <mergeCell ref="P7:P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tabSelected="1" view="pageBreakPreview" zoomScale="70" zoomScaleNormal="85" zoomScaleSheetLayoutView="70" zoomScalePageLayoutView="0" workbookViewId="0" topLeftCell="AE1">
      <selection activeCell="AQ5" sqref="AQ5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51" t="s">
        <v>101</v>
      </c>
      <c r="R1" s="351"/>
      <c r="S1" s="351"/>
      <c r="T1" s="351"/>
      <c r="AJ1" s="351" t="s">
        <v>101</v>
      </c>
      <c r="AK1" s="351"/>
      <c r="AL1" s="351"/>
      <c r="AM1" s="5"/>
      <c r="AN1" s="5"/>
      <c r="BH1" s="351" t="s">
        <v>101</v>
      </c>
      <c r="BI1" s="351"/>
      <c r="BJ1" s="351"/>
    </row>
    <row r="2" spans="1:62" s="6" customFormat="1" ht="22.5" customHeight="1">
      <c r="A2" s="344" t="s">
        <v>141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 t="s">
        <v>141</v>
      </c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 t="s">
        <v>141</v>
      </c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5" t="s">
        <v>36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 t="s">
        <v>36</v>
      </c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 t="s">
        <v>36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6" t="s">
        <v>151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 t="s">
        <v>151</v>
      </c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 t="s">
        <v>151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38">
        <v>1</v>
      </c>
      <c r="D9" s="338"/>
      <c r="E9" s="338"/>
      <c r="F9" s="338"/>
      <c r="G9" s="338"/>
      <c r="H9" s="338"/>
      <c r="I9" s="338">
        <v>2</v>
      </c>
      <c r="J9" s="338"/>
      <c r="K9" s="338"/>
      <c r="L9" s="338"/>
      <c r="M9" s="338"/>
      <c r="N9" s="338"/>
      <c r="O9" s="338">
        <v>3</v>
      </c>
      <c r="P9" s="338"/>
      <c r="Q9" s="338"/>
      <c r="R9" s="338"/>
      <c r="S9" s="338"/>
      <c r="T9" s="338"/>
      <c r="U9" s="338">
        <v>4</v>
      </c>
      <c r="V9" s="338"/>
      <c r="W9" s="338"/>
      <c r="X9" s="338"/>
      <c r="Y9" s="338"/>
      <c r="Z9" s="338"/>
      <c r="AA9" s="338">
        <v>5</v>
      </c>
      <c r="AB9" s="338"/>
      <c r="AC9" s="338"/>
      <c r="AD9" s="338"/>
      <c r="AE9" s="338"/>
      <c r="AF9" s="338"/>
      <c r="AG9" s="340">
        <v>6</v>
      </c>
      <c r="AH9" s="340"/>
      <c r="AI9" s="340"/>
      <c r="AJ9" s="340"/>
      <c r="AK9" s="340"/>
      <c r="AL9" s="340"/>
      <c r="AM9" s="340">
        <v>7</v>
      </c>
      <c r="AN9" s="340"/>
      <c r="AO9" s="340"/>
      <c r="AP9" s="340"/>
      <c r="AQ9" s="340"/>
      <c r="AR9" s="340"/>
      <c r="AS9" s="340">
        <v>8</v>
      </c>
      <c r="AT9" s="340"/>
      <c r="AU9" s="340"/>
      <c r="AV9" s="340"/>
      <c r="AW9" s="340"/>
      <c r="AX9" s="340"/>
      <c r="AY9" s="340">
        <v>9</v>
      </c>
      <c r="AZ9" s="340"/>
      <c r="BA9" s="340"/>
      <c r="BB9" s="340"/>
      <c r="BC9" s="340"/>
      <c r="BD9" s="340"/>
      <c r="BE9" s="347">
        <v>10</v>
      </c>
      <c r="BF9" s="347"/>
      <c r="BG9" s="347"/>
      <c r="BH9" s="347"/>
      <c r="BI9" s="347"/>
      <c r="BJ9" s="347"/>
    </row>
    <row r="10" spans="1:62" s="13" customFormat="1" ht="22.5" customHeight="1">
      <c r="A10" s="352" t="s">
        <v>0</v>
      </c>
      <c r="B10" s="355" t="s">
        <v>102</v>
      </c>
      <c r="C10" s="341" t="s">
        <v>52</v>
      </c>
      <c r="D10" s="341"/>
      <c r="E10" s="341"/>
      <c r="F10" s="341"/>
      <c r="G10" s="341"/>
      <c r="H10" s="341"/>
      <c r="I10" s="348" t="s">
        <v>53</v>
      </c>
      <c r="J10" s="349"/>
      <c r="K10" s="349"/>
      <c r="L10" s="349"/>
      <c r="M10" s="349"/>
      <c r="N10" s="350"/>
      <c r="O10" s="348" t="s">
        <v>54</v>
      </c>
      <c r="P10" s="349"/>
      <c r="Q10" s="349"/>
      <c r="R10" s="349"/>
      <c r="S10" s="349"/>
      <c r="T10" s="350"/>
      <c r="U10" s="348" t="s">
        <v>103</v>
      </c>
      <c r="V10" s="349"/>
      <c r="W10" s="349"/>
      <c r="X10" s="349"/>
      <c r="Y10" s="349"/>
      <c r="Z10" s="349"/>
      <c r="AA10" s="348" t="s">
        <v>55</v>
      </c>
      <c r="AB10" s="349"/>
      <c r="AC10" s="349"/>
      <c r="AD10" s="349"/>
      <c r="AE10" s="349"/>
      <c r="AF10" s="349"/>
      <c r="AG10" s="341" t="s">
        <v>56</v>
      </c>
      <c r="AH10" s="341"/>
      <c r="AI10" s="341"/>
      <c r="AJ10" s="341"/>
      <c r="AK10" s="341"/>
      <c r="AL10" s="341"/>
      <c r="AM10" s="341" t="s">
        <v>57</v>
      </c>
      <c r="AN10" s="341"/>
      <c r="AO10" s="341"/>
      <c r="AP10" s="341"/>
      <c r="AQ10" s="341"/>
      <c r="AR10" s="341"/>
      <c r="AS10" s="341" t="s">
        <v>58</v>
      </c>
      <c r="AT10" s="341"/>
      <c r="AU10" s="341"/>
      <c r="AV10" s="341"/>
      <c r="AW10" s="341"/>
      <c r="AX10" s="341"/>
      <c r="AY10" s="341" t="s">
        <v>59</v>
      </c>
      <c r="AZ10" s="341"/>
      <c r="BA10" s="341"/>
      <c r="BB10" s="341"/>
      <c r="BC10" s="341"/>
      <c r="BD10" s="341"/>
      <c r="BE10" s="341" t="s">
        <v>107</v>
      </c>
      <c r="BF10" s="341"/>
      <c r="BG10" s="341"/>
      <c r="BH10" s="341"/>
      <c r="BI10" s="341"/>
      <c r="BJ10" s="341"/>
    </row>
    <row r="11" spans="1:62" s="13" customFormat="1" ht="28.5" customHeight="1">
      <c r="A11" s="353"/>
      <c r="B11" s="356"/>
      <c r="C11" s="341" t="s">
        <v>60</v>
      </c>
      <c r="D11" s="341"/>
      <c r="E11" s="341"/>
      <c r="F11" s="341" t="s">
        <v>61</v>
      </c>
      <c r="G11" s="341"/>
      <c r="H11" s="341"/>
      <c r="I11" s="341" t="s">
        <v>60</v>
      </c>
      <c r="J11" s="341"/>
      <c r="K11" s="341"/>
      <c r="L11" s="341" t="s">
        <v>61</v>
      </c>
      <c r="M11" s="341"/>
      <c r="N11" s="341"/>
      <c r="O11" s="341" t="s">
        <v>60</v>
      </c>
      <c r="P11" s="341"/>
      <c r="Q11" s="341"/>
      <c r="R11" s="341" t="s">
        <v>61</v>
      </c>
      <c r="S11" s="341"/>
      <c r="T11" s="341"/>
      <c r="U11" s="341" t="s">
        <v>60</v>
      </c>
      <c r="V11" s="341"/>
      <c r="W11" s="341"/>
      <c r="X11" s="341" t="s">
        <v>61</v>
      </c>
      <c r="Y11" s="341"/>
      <c r="Z11" s="341"/>
      <c r="AA11" s="341" t="s">
        <v>60</v>
      </c>
      <c r="AB11" s="341"/>
      <c r="AC11" s="341"/>
      <c r="AD11" s="341" t="s">
        <v>61</v>
      </c>
      <c r="AE11" s="341"/>
      <c r="AF11" s="341"/>
      <c r="AG11" s="341" t="s">
        <v>60</v>
      </c>
      <c r="AH11" s="341"/>
      <c r="AI11" s="341"/>
      <c r="AJ11" s="341" t="s">
        <v>61</v>
      </c>
      <c r="AK11" s="341"/>
      <c r="AL11" s="341"/>
      <c r="AM11" s="341" t="s">
        <v>60</v>
      </c>
      <c r="AN11" s="341"/>
      <c r="AO11" s="341"/>
      <c r="AP11" s="341" t="s">
        <v>61</v>
      </c>
      <c r="AQ11" s="341"/>
      <c r="AR11" s="341"/>
      <c r="AS11" s="341" t="s">
        <v>60</v>
      </c>
      <c r="AT11" s="341"/>
      <c r="AU11" s="341"/>
      <c r="AV11" s="341" t="s">
        <v>61</v>
      </c>
      <c r="AW11" s="341"/>
      <c r="AX11" s="341"/>
      <c r="AY11" s="341" t="s">
        <v>60</v>
      </c>
      <c r="AZ11" s="341"/>
      <c r="BA11" s="341"/>
      <c r="BB11" s="341" t="s">
        <v>61</v>
      </c>
      <c r="BC11" s="341"/>
      <c r="BD11" s="341"/>
      <c r="BE11" s="341" t="s">
        <v>60</v>
      </c>
      <c r="BF11" s="341"/>
      <c r="BG11" s="341"/>
      <c r="BH11" s="341" t="s">
        <v>61</v>
      </c>
      <c r="BI11" s="341"/>
      <c r="BJ11" s="341"/>
    </row>
    <row r="12" spans="1:62" s="14" customFormat="1" ht="28.5" customHeight="1">
      <c r="A12" s="354"/>
      <c r="B12" s="357"/>
      <c r="C12" s="339" t="s">
        <v>62</v>
      </c>
      <c r="D12" s="339"/>
      <c r="E12" s="336" t="s">
        <v>63</v>
      </c>
      <c r="F12" s="339" t="s">
        <v>62</v>
      </c>
      <c r="G12" s="339"/>
      <c r="H12" s="336" t="s">
        <v>63</v>
      </c>
      <c r="I12" s="339" t="s">
        <v>62</v>
      </c>
      <c r="J12" s="339"/>
      <c r="K12" s="336" t="s">
        <v>63</v>
      </c>
      <c r="L12" s="339" t="s">
        <v>62</v>
      </c>
      <c r="M12" s="339"/>
      <c r="N12" s="336" t="s">
        <v>63</v>
      </c>
      <c r="O12" s="339" t="s">
        <v>62</v>
      </c>
      <c r="P12" s="339"/>
      <c r="Q12" s="336" t="s">
        <v>63</v>
      </c>
      <c r="R12" s="339" t="s">
        <v>62</v>
      </c>
      <c r="S12" s="339"/>
      <c r="T12" s="336" t="s">
        <v>63</v>
      </c>
      <c r="U12" s="339" t="s">
        <v>62</v>
      </c>
      <c r="V12" s="339"/>
      <c r="W12" s="336" t="s">
        <v>63</v>
      </c>
      <c r="X12" s="339" t="s">
        <v>62</v>
      </c>
      <c r="Y12" s="339"/>
      <c r="Z12" s="336" t="s">
        <v>63</v>
      </c>
      <c r="AA12" s="339" t="s">
        <v>62</v>
      </c>
      <c r="AB12" s="339"/>
      <c r="AC12" s="336" t="s">
        <v>63</v>
      </c>
      <c r="AD12" s="339" t="s">
        <v>62</v>
      </c>
      <c r="AE12" s="339"/>
      <c r="AF12" s="336" t="s">
        <v>63</v>
      </c>
      <c r="AG12" s="339" t="s">
        <v>62</v>
      </c>
      <c r="AH12" s="339"/>
      <c r="AI12" s="336" t="s">
        <v>63</v>
      </c>
      <c r="AJ12" s="339" t="s">
        <v>62</v>
      </c>
      <c r="AK12" s="339"/>
      <c r="AL12" s="336" t="s">
        <v>63</v>
      </c>
      <c r="AM12" s="339" t="s">
        <v>62</v>
      </c>
      <c r="AN12" s="339"/>
      <c r="AO12" s="336" t="s">
        <v>63</v>
      </c>
      <c r="AP12" s="339" t="s">
        <v>62</v>
      </c>
      <c r="AQ12" s="339"/>
      <c r="AR12" s="336" t="s">
        <v>63</v>
      </c>
      <c r="AS12" s="339" t="s">
        <v>62</v>
      </c>
      <c r="AT12" s="339"/>
      <c r="AU12" s="336" t="s">
        <v>63</v>
      </c>
      <c r="AV12" s="339" t="s">
        <v>62</v>
      </c>
      <c r="AW12" s="339"/>
      <c r="AX12" s="336" t="s">
        <v>63</v>
      </c>
      <c r="AY12" s="339" t="s">
        <v>62</v>
      </c>
      <c r="AZ12" s="339"/>
      <c r="BA12" s="336" t="s">
        <v>63</v>
      </c>
      <c r="BB12" s="339" t="s">
        <v>62</v>
      </c>
      <c r="BC12" s="339"/>
      <c r="BD12" s="336" t="s">
        <v>63</v>
      </c>
      <c r="BE12" s="339" t="s">
        <v>62</v>
      </c>
      <c r="BF12" s="339"/>
      <c r="BG12" s="336" t="s">
        <v>63</v>
      </c>
      <c r="BH12" s="339" t="s">
        <v>62</v>
      </c>
      <c r="BI12" s="339"/>
      <c r="BJ12" s="336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37"/>
      <c r="F13" s="17" t="s">
        <v>64</v>
      </c>
      <c r="G13" s="17" t="s">
        <v>65</v>
      </c>
      <c r="H13" s="337"/>
      <c r="I13" s="17" t="s">
        <v>64</v>
      </c>
      <c r="J13" s="17" t="s">
        <v>66</v>
      </c>
      <c r="K13" s="337"/>
      <c r="L13" s="17" t="s">
        <v>64</v>
      </c>
      <c r="M13" s="17" t="s">
        <v>66</v>
      </c>
      <c r="N13" s="337"/>
      <c r="O13" s="17" t="s">
        <v>64</v>
      </c>
      <c r="P13" s="17" t="s">
        <v>67</v>
      </c>
      <c r="Q13" s="337"/>
      <c r="R13" s="17" t="s">
        <v>64</v>
      </c>
      <c r="S13" s="17" t="s">
        <v>67</v>
      </c>
      <c r="T13" s="337"/>
      <c r="U13" s="17" t="s">
        <v>64</v>
      </c>
      <c r="V13" s="17" t="s">
        <v>104</v>
      </c>
      <c r="W13" s="337"/>
      <c r="X13" s="17" t="s">
        <v>64</v>
      </c>
      <c r="Y13" s="17" t="s">
        <v>104</v>
      </c>
      <c r="Z13" s="337"/>
      <c r="AA13" s="17" t="s">
        <v>64</v>
      </c>
      <c r="AB13" s="17" t="s">
        <v>65</v>
      </c>
      <c r="AC13" s="337"/>
      <c r="AD13" s="17" t="s">
        <v>64</v>
      </c>
      <c r="AE13" s="17" t="s">
        <v>65</v>
      </c>
      <c r="AF13" s="337"/>
      <c r="AG13" s="17" t="s">
        <v>64</v>
      </c>
      <c r="AH13" s="17" t="s">
        <v>66</v>
      </c>
      <c r="AI13" s="337"/>
      <c r="AJ13" s="17" t="s">
        <v>64</v>
      </c>
      <c r="AK13" s="17" t="s">
        <v>66</v>
      </c>
      <c r="AL13" s="337"/>
      <c r="AM13" s="17" t="s">
        <v>64</v>
      </c>
      <c r="AN13" s="17" t="s">
        <v>67</v>
      </c>
      <c r="AO13" s="337"/>
      <c r="AP13" s="17" t="s">
        <v>64</v>
      </c>
      <c r="AQ13" s="17" t="s">
        <v>67</v>
      </c>
      <c r="AR13" s="337"/>
      <c r="AS13" s="17" t="s">
        <v>64</v>
      </c>
      <c r="AT13" s="17" t="s">
        <v>67</v>
      </c>
      <c r="AU13" s="337"/>
      <c r="AV13" s="17" t="s">
        <v>64</v>
      </c>
      <c r="AW13" s="17" t="s">
        <v>67</v>
      </c>
      <c r="AX13" s="337"/>
      <c r="AY13" s="342" t="s">
        <v>64</v>
      </c>
      <c r="AZ13" s="343"/>
      <c r="BA13" s="337"/>
      <c r="BB13" s="342" t="s">
        <v>64</v>
      </c>
      <c r="BC13" s="343"/>
      <c r="BD13" s="337"/>
      <c r="BE13" s="342" t="s">
        <v>64</v>
      </c>
      <c r="BF13" s="343"/>
      <c r="BG13" s="337"/>
      <c r="BH13" s="342" t="s">
        <v>64</v>
      </c>
      <c r="BI13" s="343"/>
      <c r="BJ13" s="337"/>
    </row>
    <row r="14" spans="1:65" s="19" customFormat="1" ht="115.5" customHeight="1">
      <c r="A14" s="93"/>
      <c r="B14" s="94" t="s">
        <v>105</v>
      </c>
      <c r="C14" s="96">
        <v>286</v>
      </c>
      <c r="D14" s="96">
        <v>411523.00121679483</v>
      </c>
      <c r="E14" s="96">
        <v>357.20441999999997</v>
      </c>
      <c r="F14" s="96">
        <v>430</v>
      </c>
      <c r="G14" s="96">
        <v>106701.18162666667</v>
      </c>
      <c r="H14" s="96">
        <v>284.76022</v>
      </c>
      <c r="I14" s="96">
        <v>27</v>
      </c>
      <c r="J14" s="96">
        <v>12</v>
      </c>
      <c r="K14" s="96">
        <v>10.225489999999999</v>
      </c>
      <c r="L14" s="96">
        <v>241</v>
      </c>
      <c r="M14" s="96">
        <v>2.000259285714286</v>
      </c>
      <c r="N14" s="96">
        <v>18.99404</v>
      </c>
      <c r="O14" s="96">
        <v>74</v>
      </c>
      <c r="P14" s="96">
        <v>44.84</v>
      </c>
      <c r="Q14" s="96">
        <v>89.49023000000001</v>
      </c>
      <c r="R14" s="96">
        <v>213</v>
      </c>
      <c r="S14" s="96">
        <v>61.138906751419356</v>
      </c>
      <c r="T14" s="96">
        <v>243.36871999999997</v>
      </c>
      <c r="U14" s="96">
        <v>211</v>
      </c>
      <c r="V14" s="96">
        <v>27.792164597582847</v>
      </c>
      <c r="W14" s="96">
        <v>127.28124</v>
      </c>
      <c r="X14" s="96">
        <v>239</v>
      </c>
      <c r="Y14" s="96">
        <v>1.539</v>
      </c>
      <c r="Z14" s="96">
        <v>58.81969999999999</v>
      </c>
      <c r="AA14" s="96">
        <v>132</v>
      </c>
      <c r="AB14" s="96">
        <v>27083.960317460318</v>
      </c>
      <c r="AC14" s="96">
        <v>47.64464</v>
      </c>
      <c r="AD14" s="96">
        <v>124</v>
      </c>
      <c r="AE14" s="96">
        <v>3803.3328206060605</v>
      </c>
      <c r="AF14" s="96">
        <v>65.92711</v>
      </c>
      <c r="AG14" s="96">
        <v>758</v>
      </c>
      <c r="AH14" s="96">
        <v>2945345.0305625</v>
      </c>
      <c r="AI14" s="96">
        <v>507.90931</v>
      </c>
      <c r="AJ14" s="96">
        <v>367</v>
      </c>
      <c r="AK14" s="96">
        <v>115.95158884125</v>
      </c>
      <c r="AL14" s="96">
        <v>224.25415999999996</v>
      </c>
      <c r="AM14" s="96">
        <v>122</v>
      </c>
      <c r="AN14" s="96">
        <v>2874.889537891751</v>
      </c>
      <c r="AO14" s="96">
        <v>304.1334</v>
      </c>
      <c r="AP14" s="96">
        <v>530</v>
      </c>
      <c r="AQ14" s="96">
        <v>1955.2680089460073</v>
      </c>
      <c r="AR14" s="96">
        <v>611.5607799999999</v>
      </c>
      <c r="AS14" s="96">
        <v>692</v>
      </c>
      <c r="AT14" s="96">
        <v>2199.099024976587</v>
      </c>
      <c r="AU14" s="96">
        <v>1171.69321</v>
      </c>
      <c r="AV14" s="96">
        <v>1255</v>
      </c>
      <c r="AW14" s="96">
        <v>1209.5498035340495</v>
      </c>
      <c r="AX14" s="96">
        <v>1327.0275100000001</v>
      </c>
      <c r="AY14" s="96">
        <v>4</v>
      </c>
      <c r="AZ14" s="96">
        <v>500</v>
      </c>
      <c r="BA14" s="96">
        <v>16.58075</v>
      </c>
      <c r="BB14" s="96">
        <v>92</v>
      </c>
      <c r="BC14" s="96">
        <v>512</v>
      </c>
      <c r="BD14" s="96">
        <v>42.06157</v>
      </c>
      <c r="BE14" s="358">
        <v>2306</v>
      </c>
      <c r="BF14" s="358"/>
      <c r="BG14" s="97">
        <v>2632.16269</v>
      </c>
      <c r="BH14" s="358">
        <v>3491</v>
      </c>
      <c r="BI14" s="358"/>
      <c r="BJ14" s="98">
        <v>2876.77381</v>
      </c>
      <c r="BK14" s="77"/>
      <c r="BL14" s="95"/>
      <c r="BM14" s="9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77"/>
      <c r="BL15" s="91"/>
      <c r="BM15" s="78"/>
    </row>
    <row r="16" spans="1:65" s="19" customFormat="1" ht="25.5" customHeight="1">
      <c r="A16" s="79"/>
      <c r="B16" s="8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164"/>
      <c r="BH16" s="92"/>
      <c r="BI16" s="92"/>
      <c r="BJ16" s="92"/>
      <c r="BK16" s="92"/>
      <c r="BL16" s="92"/>
      <c r="BM16" s="92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G11:AI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BA12:BA13"/>
    <mergeCell ref="U9:Z9"/>
    <mergeCell ref="T12:T13"/>
    <mergeCell ref="AP12:AQ12"/>
    <mergeCell ref="AG9:AL9"/>
    <mergeCell ref="AI12:AI13"/>
    <mergeCell ref="AO12:AO13"/>
    <mergeCell ref="AP11:AR11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L30"/>
    </sheetView>
  </sheetViews>
  <sheetFormatPr defaultColWidth="9.140625" defaultRowHeight="15"/>
  <cols>
    <col min="1" max="1" width="5.57421875" style="166" customWidth="1"/>
    <col min="2" max="2" width="24.28125" style="166" customWidth="1"/>
    <col min="3" max="3" width="13.57421875" style="166" customWidth="1"/>
    <col min="4" max="4" width="12.8515625" style="166" customWidth="1"/>
    <col min="5" max="5" width="12.57421875" style="116" customWidth="1"/>
    <col min="6" max="6" width="13.7109375" style="116" customWidth="1"/>
    <col min="7" max="7" width="9.7109375" style="166" customWidth="1"/>
    <col min="8" max="8" width="13.57421875" style="166" customWidth="1"/>
    <col min="9" max="9" width="9.7109375" style="166" customWidth="1"/>
    <col min="10" max="10" width="12.421875" style="166" customWidth="1"/>
    <col min="11" max="11" width="9.7109375" style="166" customWidth="1"/>
    <col min="12" max="12" width="11.00390625" style="166" customWidth="1"/>
    <col min="13" max="13" width="9.140625" style="166" customWidth="1"/>
    <col min="14" max="14" width="10.00390625" style="166" bestFit="1" customWidth="1"/>
    <col min="15" max="16384" width="9.140625" style="166" customWidth="1"/>
  </cols>
  <sheetData>
    <row r="1" spans="11:12" ht="6" customHeight="1">
      <c r="K1" s="360" t="s">
        <v>71</v>
      </c>
      <c r="L1" s="360"/>
    </row>
    <row r="2" spans="1:12" ht="20.25">
      <c r="A2" s="361" t="s">
        <v>123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0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8.75">
      <c r="A4" s="362" t="s">
        <v>36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ht="11.25" customHeight="1"/>
    <row r="6" spans="1:12" ht="18.75">
      <c r="A6" s="363" t="s">
        <v>152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3:12" ht="26.25" customHeight="1"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11" customHeight="1">
      <c r="A8" s="359" t="s">
        <v>0</v>
      </c>
      <c r="B8" s="359" t="s">
        <v>38</v>
      </c>
      <c r="C8" s="359" t="s">
        <v>68</v>
      </c>
      <c r="D8" s="359"/>
      <c r="E8" s="359" t="s">
        <v>72</v>
      </c>
      <c r="F8" s="359"/>
      <c r="G8" s="359" t="s">
        <v>73</v>
      </c>
      <c r="H8" s="359"/>
      <c r="I8" s="359" t="s">
        <v>74</v>
      </c>
      <c r="J8" s="359"/>
      <c r="K8" s="359" t="s">
        <v>75</v>
      </c>
      <c r="L8" s="359"/>
    </row>
    <row r="9" spans="1:12" ht="20.25" customHeight="1">
      <c r="A9" s="359"/>
      <c r="B9" s="359"/>
      <c r="C9" s="169" t="s">
        <v>69</v>
      </c>
      <c r="D9" s="169" t="s">
        <v>70</v>
      </c>
      <c r="E9" s="169" t="s">
        <v>69</v>
      </c>
      <c r="F9" s="169" t="s">
        <v>70</v>
      </c>
      <c r="G9" s="169" t="s">
        <v>69</v>
      </c>
      <c r="H9" s="169" t="s">
        <v>70</v>
      </c>
      <c r="I9" s="169" t="s">
        <v>69</v>
      </c>
      <c r="J9" s="169" t="s">
        <v>70</v>
      </c>
      <c r="K9" s="169" t="s">
        <v>69</v>
      </c>
      <c r="L9" s="169" t="s">
        <v>98</v>
      </c>
    </row>
    <row r="10" spans="1:12" ht="15">
      <c r="A10" s="170">
        <v>1</v>
      </c>
      <c r="B10" s="170">
        <v>2</v>
      </c>
      <c r="C10" s="170">
        <v>3</v>
      </c>
      <c r="D10" s="170">
        <v>4</v>
      </c>
      <c r="E10" s="170">
        <v>5</v>
      </c>
      <c r="F10" s="170">
        <v>6</v>
      </c>
      <c r="G10" s="170">
        <v>7</v>
      </c>
      <c r="H10" s="170">
        <v>8</v>
      </c>
      <c r="I10" s="170">
        <v>9</v>
      </c>
      <c r="J10" s="170">
        <v>10</v>
      </c>
      <c r="K10" s="170">
        <v>11</v>
      </c>
      <c r="L10" s="170">
        <v>12</v>
      </c>
    </row>
    <row r="11" spans="1:23" s="129" customFormat="1" ht="18.75">
      <c r="A11" s="120">
        <v>1</v>
      </c>
      <c r="B11" s="120" t="s">
        <v>22</v>
      </c>
      <c r="C11" s="304">
        <v>0</v>
      </c>
      <c r="D11" s="304">
        <v>0</v>
      </c>
      <c r="E11" s="304">
        <v>0</v>
      </c>
      <c r="F11" s="304">
        <v>0</v>
      </c>
      <c r="G11" s="304">
        <v>292</v>
      </c>
      <c r="H11" s="304">
        <v>0</v>
      </c>
      <c r="I11" s="304">
        <v>0</v>
      </c>
      <c r="J11" s="304">
        <v>9</v>
      </c>
      <c r="K11" s="304">
        <v>0</v>
      </c>
      <c r="L11" s="304">
        <v>0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s="129" customFormat="1" ht="18.75">
      <c r="A12" s="120">
        <v>2</v>
      </c>
      <c r="B12" s="120" t="s">
        <v>23</v>
      </c>
      <c r="C12" s="304">
        <v>333</v>
      </c>
      <c r="D12" s="304">
        <v>0</v>
      </c>
      <c r="E12" s="304">
        <v>4</v>
      </c>
      <c r="F12" s="304">
        <v>0</v>
      </c>
      <c r="G12" s="304">
        <v>341</v>
      </c>
      <c r="H12" s="304">
        <v>0</v>
      </c>
      <c r="I12" s="304">
        <v>1</v>
      </c>
      <c r="J12" s="304">
        <v>0</v>
      </c>
      <c r="K12" s="304">
        <v>8</v>
      </c>
      <c r="L12" s="304">
        <v>0</v>
      </c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72" customFormat="1" ht="18.75" customHeight="1">
      <c r="A13" s="120">
        <v>3</v>
      </c>
      <c r="B13" s="120" t="s">
        <v>24</v>
      </c>
      <c r="C13" s="291">
        <v>1475.3996472663139</v>
      </c>
      <c r="D13" s="291">
        <v>5901.5985890652555</v>
      </c>
      <c r="E13" s="291">
        <v>401</v>
      </c>
      <c r="F13" s="291">
        <v>9</v>
      </c>
      <c r="G13" s="291">
        <v>0</v>
      </c>
      <c r="H13" s="291">
        <v>0.1</v>
      </c>
      <c r="I13" s="291">
        <v>0</v>
      </c>
      <c r="J13" s="291">
        <v>1</v>
      </c>
      <c r="K13" s="291">
        <v>12</v>
      </c>
      <c r="L13" s="291">
        <v>12</v>
      </c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</row>
    <row r="14" spans="1:23" s="129" customFormat="1" ht="18.75">
      <c r="A14" s="120">
        <v>4</v>
      </c>
      <c r="B14" s="120" t="s">
        <v>25</v>
      </c>
      <c r="C14" s="304">
        <v>0</v>
      </c>
      <c r="D14" s="304">
        <v>0</v>
      </c>
      <c r="E14" s="304">
        <v>11</v>
      </c>
      <c r="F14" s="304">
        <v>0</v>
      </c>
      <c r="G14" s="304">
        <v>0</v>
      </c>
      <c r="H14" s="304">
        <v>0.02</v>
      </c>
      <c r="I14" s="304">
        <v>0</v>
      </c>
      <c r="J14" s="304">
        <v>1</v>
      </c>
      <c r="K14" s="304">
        <v>0</v>
      </c>
      <c r="L14" s="304">
        <v>0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3" s="129" customFormat="1" ht="18.75">
      <c r="A15" s="120">
        <v>5</v>
      </c>
      <c r="B15" s="120" t="s">
        <v>26</v>
      </c>
      <c r="C15" s="304">
        <v>0</v>
      </c>
      <c r="D15" s="304">
        <v>0</v>
      </c>
      <c r="E15" s="304">
        <v>2</v>
      </c>
      <c r="F15" s="304">
        <v>0</v>
      </c>
      <c r="G15" s="304">
        <v>0</v>
      </c>
      <c r="H15" s="304">
        <v>3</v>
      </c>
      <c r="I15" s="304">
        <v>16</v>
      </c>
      <c r="J15" s="304">
        <v>5</v>
      </c>
      <c r="K15" s="304">
        <v>0</v>
      </c>
      <c r="L15" s="304">
        <v>0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s="129" customFormat="1" ht="18.75">
      <c r="A16" s="120">
        <v>6</v>
      </c>
      <c r="B16" s="120" t="s">
        <v>27</v>
      </c>
      <c r="C16" s="304">
        <v>206</v>
      </c>
      <c r="D16" s="304">
        <v>937</v>
      </c>
      <c r="E16" s="304">
        <v>1</v>
      </c>
      <c r="F16" s="304">
        <v>1</v>
      </c>
      <c r="G16" s="304">
        <v>0</v>
      </c>
      <c r="H16" s="304">
        <v>0</v>
      </c>
      <c r="I16" s="304">
        <v>10</v>
      </c>
      <c r="J16" s="304">
        <v>1</v>
      </c>
      <c r="K16" s="304">
        <v>0</v>
      </c>
      <c r="L16" s="304">
        <v>0</v>
      </c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3" s="129" customFormat="1" ht="18.75">
      <c r="A17" s="120">
        <v>7</v>
      </c>
      <c r="B17" s="120" t="s">
        <v>28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  <c r="L17" s="304">
        <v>0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</row>
    <row r="18" spans="1:23" s="129" customFormat="1" ht="18.75">
      <c r="A18" s="120">
        <v>8</v>
      </c>
      <c r="B18" s="120" t="s">
        <v>29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</row>
    <row r="19" spans="1:23" s="129" customFormat="1" ht="18.75">
      <c r="A19" s="120">
        <v>9</v>
      </c>
      <c r="B19" s="120" t="s">
        <v>30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1</v>
      </c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</row>
    <row r="20" spans="1:23" s="129" customFormat="1" ht="18.75">
      <c r="A20" s="120">
        <v>10</v>
      </c>
      <c r="B20" s="120" t="s">
        <v>31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2</v>
      </c>
      <c r="L20" s="304">
        <v>0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</row>
    <row r="21" spans="1:23" s="129" customFormat="1" ht="18.75">
      <c r="A21" s="120">
        <v>11</v>
      </c>
      <c r="B21" s="120" t="s">
        <v>32</v>
      </c>
      <c r="C21" s="304">
        <v>0</v>
      </c>
      <c r="D21" s="304">
        <v>0</v>
      </c>
      <c r="E21" s="304">
        <v>10</v>
      </c>
      <c r="F21" s="304">
        <v>0</v>
      </c>
      <c r="G21" s="304">
        <v>114</v>
      </c>
      <c r="H21" s="304">
        <v>66</v>
      </c>
      <c r="I21" s="304">
        <v>5</v>
      </c>
      <c r="J21" s="304">
        <v>0</v>
      </c>
      <c r="K21" s="304">
        <v>3</v>
      </c>
      <c r="L21" s="304">
        <v>1</v>
      </c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</row>
    <row r="22" spans="1:23" s="129" customFormat="1" ht="24" customHeight="1">
      <c r="A22" s="120">
        <v>12</v>
      </c>
      <c r="B22" s="120" t="s">
        <v>33</v>
      </c>
      <c r="C22" s="304">
        <v>13940</v>
      </c>
      <c r="D22" s="304">
        <v>1247</v>
      </c>
      <c r="E22" s="304">
        <v>2</v>
      </c>
      <c r="F22" s="304">
        <v>10</v>
      </c>
      <c r="G22" s="304">
        <v>1266</v>
      </c>
      <c r="H22" s="304">
        <v>65</v>
      </c>
      <c r="I22" s="304"/>
      <c r="J22" s="304"/>
      <c r="K22" s="304">
        <v>0</v>
      </c>
      <c r="L22" s="304">
        <v>0</v>
      </c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</row>
    <row r="23" spans="1:23" s="129" customFormat="1" ht="18.75">
      <c r="A23" s="120">
        <v>13</v>
      </c>
      <c r="B23" s="120" t="s">
        <v>34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2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</row>
    <row r="24" spans="1:20" s="173" customFormat="1" ht="18.75">
      <c r="A24" s="121"/>
      <c r="B24" s="122" t="s">
        <v>5</v>
      </c>
      <c r="C24" s="123">
        <f>SUM(C11:C23)</f>
        <v>15954.399647266313</v>
      </c>
      <c r="D24" s="123">
        <f aca="true" t="shared" si="0" ref="D24:L24">SUM(D11:D23)</f>
        <v>8085.5985890652555</v>
      </c>
      <c r="E24" s="123">
        <f t="shared" si="0"/>
        <v>431</v>
      </c>
      <c r="F24" s="123">
        <f t="shared" si="0"/>
        <v>20</v>
      </c>
      <c r="G24" s="123">
        <f t="shared" si="0"/>
        <v>2013</v>
      </c>
      <c r="H24" s="123">
        <f t="shared" si="0"/>
        <v>134.12</v>
      </c>
      <c r="I24" s="123">
        <f t="shared" si="0"/>
        <v>32</v>
      </c>
      <c r="J24" s="123">
        <f t="shared" si="0"/>
        <v>17</v>
      </c>
      <c r="K24" s="123">
        <f t="shared" si="0"/>
        <v>25</v>
      </c>
      <c r="L24" s="123">
        <f t="shared" si="0"/>
        <v>16</v>
      </c>
      <c r="O24" s="174"/>
      <c r="S24" s="174"/>
      <c r="T24" s="174"/>
    </row>
    <row r="25" s="116" customFormat="1" ht="32.25" customHeight="1">
      <c r="T25" s="168"/>
    </row>
    <row r="26" spans="3:10" ht="18">
      <c r="C26" s="175"/>
      <c r="D26" s="175"/>
      <c r="E26" s="168"/>
      <c r="F26" s="168"/>
      <c r="G26" s="175"/>
      <c r="H26" s="175"/>
      <c r="I26" s="176"/>
      <c r="J26" s="177" t="s">
        <v>120</v>
      </c>
    </row>
    <row r="27" spans="4:10" ht="18">
      <c r="D27" s="165"/>
      <c r="J27" s="178" t="s">
        <v>121</v>
      </c>
    </row>
    <row r="28" ht="18">
      <c r="J28" s="178" t="s">
        <v>106</v>
      </c>
    </row>
    <row r="29" ht="18">
      <c r="J29" s="179" t="s">
        <v>122</v>
      </c>
    </row>
    <row r="30" ht="18">
      <c r="J30" s="178" t="s">
        <v>108</v>
      </c>
    </row>
  </sheetData>
  <sheetProtection/>
  <mergeCells count="11">
    <mergeCell ref="K1:L1"/>
    <mergeCell ref="A2:L2"/>
    <mergeCell ref="A4:L4"/>
    <mergeCell ref="A6:L6"/>
    <mergeCell ref="A8:A9"/>
    <mergeCell ref="B8:B9"/>
    <mergeCell ref="C8:D8"/>
    <mergeCell ref="E8:F8"/>
    <mergeCell ref="G8:H8"/>
    <mergeCell ref="I8:J8"/>
    <mergeCell ref="K8:L8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1" sqref="A1:V17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64" t="s">
        <v>123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65" t="s">
        <v>153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67" t="s">
        <v>76</v>
      </c>
      <c r="B7" s="367" t="s">
        <v>102</v>
      </c>
      <c r="C7" s="369" t="s">
        <v>77</v>
      </c>
      <c r="D7" s="369"/>
      <c r="E7" s="367" t="s">
        <v>78</v>
      </c>
      <c r="F7" s="367"/>
      <c r="G7" s="367"/>
      <c r="H7" s="367"/>
      <c r="I7" s="367"/>
      <c r="J7" s="367"/>
      <c r="K7" s="367"/>
      <c r="L7" s="367"/>
      <c r="M7" s="366" t="s">
        <v>92</v>
      </c>
      <c r="N7" s="366"/>
      <c r="O7" s="366"/>
      <c r="P7" s="366"/>
      <c r="Q7" s="366"/>
      <c r="R7" s="366"/>
      <c r="S7" s="366"/>
      <c r="T7" s="366"/>
      <c r="U7" s="366"/>
      <c r="V7" s="366"/>
    </row>
    <row r="8" spans="1:22" s="32" customFormat="1" ht="96.75" customHeight="1">
      <c r="A8" s="367"/>
      <c r="B8" s="367"/>
      <c r="C8" s="369" t="s">
        <v>81</v>
      </c>
      <c r="D8" s="369"/>
      <c r="E8" s="367" t="s">
        <v>82</v>
      </c>
      <c r="F8" s="367"/>
      <c r="G8" s="367" t="s">
        <v>83</v>
      </c>
      <c r="H8" s="367"/>
      <c r="I8" s="367" t="s">
        <v>84</v>
      </c>
      <c r="J8" s="367"/>
      <c r="K8" s="367" t="s">
        <v>85</v>
      </c>
      <c r="L8" s="367"/>
      <c r="M8" s="368" t="s">
        <v>93</v>
      </c>
      <c r="N8" s="368"/>
      <c r="O8" s="368" t="s">
        <v>94</v>
      </c>
      <c r="P8" s="368"/>
      <c r="Q8" s="368" t="s">
        <v>95</v>
      </c>
      <c r="R8" s="368"/>
      <c r="S8" s="368" t="s">
        <v>96</v>
      </c>
      <c r="T8" s="368"/>
      <c r="U8" s="368" t="s">
        <v>97</v>
      </c>
      <c r="V8" s="366"/>
    </row>
    <row r="9" spans="1:22" s="36" customFormat="1" ht="30.75" customHeight="1">
      <c r="A9" s="367"/>
      <c r="B9" s="367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3" t="s">
        <v>120</v>
      </c>
      <c r="R12" s="373"/>
      <c r="S12" s="373"/>
      <c r="T12" s="373"/>
      <c r="U12" s="373"/>
      <c r="V12" s="89"/>
    </row>
    <row r="13" spans="9:21" ht="21" customHeight="1">
      <c r="I13" s="372"/>
      <c r="J13" s="372"/>
      <c r="K13" s="372"/>
      <c r="Q13" s="374" t="s">
        <v>121</v>
      </c>
      <c r="R13" s="374"/>
      <c r="S13" s="374"/>
      <c r="T13" s="374"/>
      <c r="U13" s="374"/>
    </row>
    <row r="14" spans="17:21" ht="18.75" customHeight="1">
      <c r="Q14" s="371" t="s">
        <v>106</v>
      </c>
      <c r="R14" s="371"/>
      <c r="S14" s="371"/>
      <c r="T14" s="371"/>
      <c r="U14" s="371"/>
    </row>
    <row r="15" spans="17:21" ht="21" customHeight="1">
      <c r="Q15" s="370" t="s">
        <v>122</v>
      </c>
      <c r="R15" s="370"/>
      <c r="S15" s="370"/>
      <c r="T15" s="370"/>
      <c r="U15" s="370"/>
    </row>
    <row r="16" spans="17:21" ht="20.25" customHeight="1">
      <c r="Q16" s="371" t="s">
        <v>108</v>
      </c>
      <c r="R16" s="371"/>
      <c r="S16" s="371"/>
      <c r="T16" s="371"/>
      <c r="U16" s="371"/>
    </row>
    <row r="17" ht="12.75">
      <c r="R17" s="51"/>
    </row>
  </sheetData>
  <sheetProtection/>
  <mergeCells count="23">
    <mergeCell ref="Q15:U15"/>
    <mergeCell ref="Q16:U16"/>
    <mergeCell ref="I13:K13"/>
    <mergeCell ref="Q12:U12"/>
    <mergeCell ref="Q13:U13"/>
    <mergeCell ref="Q14:U14"/>
    <mergeCell ref="C7:D7"/>
    <mergeCell ref="G8:H8"/>
    <mergeCell ref="O8:P8"/>
    <mergeCell ref="M8:N8"/>
    <mergeCell ref="K8:L8"/>
    <mergeCell ref="I8:J8"/>
    <mergeCell ref="E8:F8"/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20">
      <selection activeCell="A2" sqref="A2:Z23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87"/>
      <c r="L1" s="387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64" t="s">
        <v>123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65" t="s">
        <v>154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388"/>
      <c r="Y5" s="388"/>
      <c r="Z5" s="388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77" t="s">
        <v>76</v>
      </c>
      <c r="B7" s="382" t="s">
        <v>102</v>
      </c>
      <c r="C7" s="385" t="s">
        <v>77</v>
      </c>
      <c r="D7" s="386"/>
      <c r="E7" s="375" t="s">
        <v>78</v>
      </c>
      <c r="F7" s="375"/>
      <c r="G7" s="375"/>
      <c r="H7" s="375"/>
      <c r="I7" s="375"/>
      <c r="J7" s="375"/>
      <c r="K7" s="375"/>
      <c r="L7" s="375"/>
      <c r="M7" s="389" t="s">
        <v>92</v>
      </c>
      <c r="N7" s="390"/>
      <c r="O7" s="390"/>
      <c r="P7" s="390"/>
      <c r="Q7" s="390"/>
      <c r="R7" s="390"/>
      <c r="S7" s="390"/>
      <c r="T7" s="390"/>
      <c r="U7" s="390"/>
      <c r="V7" s="390"/>
      <c r="W7" s="381" t="s">
        <v>79</v>
      </c>
      <c r="X7" s="381"/>
      <c r="Y7" s="381" t="s">
        <v>80</v>
      </c>
      <c r="Z7" s="381"/>
    </row>
    <row r="8" spans="1:26" s="36" customFormat="1" ht="47.25" customHeight="1">
      <c r="A8" s="378"/>
      <c r="B8" s="383"/>
      <c r="C8" s="391" t="s">
        <v>81</v>
      </c>
      <c r="D8" s="392"/>
      <c r="E8" s="376" t="s">
        <v>82</v>
      </c>
      <c r="F8" s="376"/>
      <c r="G8" s="376" t="s">
        <v>83</v>
      </c>
      <c r="H8" s="376"/>
      <c r="I8" s="376" t="s">
        <v>84</v>
      </c>
      <c r="J8" s="376"/>
      <c r="K8" s="376" t="s">
        <v>85</v>
      </c>
      <c r="L8" s="376"/>
      <c r="M8" s="380" t="s">
        <v>93</v>
      </c>
      <c r="N8" s="380"/>
      <c r="O8" s="380" t="s">
        <v>94</v>
      </c>
      <c r="P8" s="380"/>
      <c r="Q8" s="380" t="s">
        <v>95</v>
      </c>
      <c r="R8" s="380"/>
      <c r="S8" s="380" t="s">
        <v>96</v>
      </c>
      <c r="T8" s="380"/>
      <c r="U8" s="380" t="s">
        <v>97</v>
      </c>
      <c r="V8" s="393"/>
      <c r="W8" s="381"/>
      <c r="X8" s="381"/>
      <c r="Y8" s="381"/>
      <c r="Z8" s="381"/>
    </row>
    <row r="9" spans="1:26" s="36" customFormat="1" ht="60.75" customHeight="1">
      <c r="A9" s="379"/>
      <c r="B9" s="384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U8:V8"/>
    <mergeCell ref="C7:D7"/>
    <mergeCell ref="K1:L1"/>
    <mergeCell ref="K8:L8"/>
    <mergeCell ref="A2:Z2"/>
    <mergeCell ref="W7:X8"/>
    <mergeCell ref="A4:Z4"/>
    <mergeCell ref="X5:Z5"/>
    <mergeCell ref="M7:V7"/>
    <mergeCell ref="M8:N8"/>
    <mergeCell ref="C8:D8"/>
    <mergeCell ref="E7:L7"/>
    <mergeCell ref="E8:F8"/>
    <mergeCell ref="A7:A9"/>
    <mergeCell ref="Q8:R8"/>
    <mergeCell ref="Y7:Z8"/>
    <mergeCell ref="O8:P8"/>
    <mergeCell ref="I8:J8"/>
    <mergeCell ref="B7:B9"/>
    <mergeCell ref="G8:H8"/>
    <mergeCell ref="S8:T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5"/>
  <sheetViews>
    <sheetView zoomScalePageLayoutView="0" workbookViewId="0" topLeftCell="A4">
      <selection activeCell="A1" sqref="A1:H20"/>
    </sheetView>
  </sheetViews>
  <sheetFormatPr defaultColWidth="9.140625" defaultRowHeight="15"/>
  <cols>
    <col min="1" max="1" width="4.28125" style="264" customWidth="1"/>
    <col min="2" max="2" width="17.140625" style="264" customWidth="1"/>
    <col min="3" max="3" width="9.7109375" style="264" bestFit="1" customWidth="1"/>
    <col min="4" max="4" width="8.421875" style="264" customWidth="1"/>
    <col min="5" max="5" width="16.00390625" style="264" customWidth="1"/>
    <col min="6" max="6" width="11.00390625" style="264" bestFit="1" customWidth="1"/>
    <col min="7" max="7" width="9.28125" style="264" bestFit="1" customWidth="1"/>
    <col min="8" max="8" width="20.421875" style="264" bestFit="1" customWidth="1"/>
    <col min="9" max="11" width="13.8515625" style="264" customWidth="1"/>
    <col min="12" max="12" width="9.8515625" style="263" customWidth="1"/>
    <col min="13" max="13" width="11.421875" style="261" customWidth="1"/>
    <col min="14" max="14" width="10.57421875" style="261" customWidth="1"/>
    <col min="15" max="15" width="12.57421875" style="262" customWidth="1"/>
    <col min="16" max="43" width="9.140625" style="263" customWidth="1"/>
    <col min="44" max="16384" width="9.140625" style="264" customWidth="1"/>
  </cols>
  <sheetData>
    <row r="1" spans="1:12" ht="27.75" customHeight="1">
      <c r="A1" s="397" t="s">
        <v>133</v>
      </c>
      <c r="B1" s="397"/>
      <c r="C1" s="397"/>
      <c r="D1" s="397"/>
      <c r="E1" s="397"/>
      <c r="F1" s="397"/>
      <c r="G1" s="397"/>
      <c r="H1" s="397"/>
      <c r="I1" s="259"/>
      <c r="J1" s="259"/>
      <c r="K1" s="259"/>
      <c r="L1" s="260"/>
    </row>
    <row r="2" spans="5:12" ht="15.75">
      <c r="E2" s="398" t="s">
        <v>155</v>
      </c>
      <c r="F2" s="399"/>
      <c r="G2" s="399"/>
      <c r="H2" s="399"/>
      <c r="I2" s="265"/>
      <c r="J2" s="265"/>
      <c r="K2" s="265"/>
      <c r="L2" s="265"/>
    </row>
    <row r="3" spans="1:12" ht="63" customHeight="1">
      <c r="A3" s="395" t="s">
        <v>0</v>
      </c>
      <c r="B3" s="395" t="s">
        <v>126</v>
      </c>
      <c r="C3" s="396" t="s">
        <v>127</v>
      </c>
      <c r="D3" s="396"/>
      <c r="E3" s="396" t="s">
        <v>128</v>
      </c>
      <c r="F3" s="396" t="s">
        <v>129</v>
      </c>
      <c r="G3" s="396"/>
      <c r="H3" s="396" t="s">
        <v>130</v>
      </c>
      <c r="I3" s="117"/>
      <c r="J3" s="117"/>
      <c r="K3" s="117"/>
      <c r="L3" s="117"/>
    </row>
    <row r="4" spans="1:15" ht="79.5" customHeight="1">
      <c r="A4" s="395"/>
      <c r="B4" s="395"/>
      <c r="C4" s="118" t="s">
        <v>131</v>
      </c>
      <c r="D4" s="118" t="s">
        <v>132</v>
      </c>
      <c r="E4" s="396"/>
      <c r="F4" s="118" t="s">
        <v>131</v>
      </c>
      <c r="G4" s="118" t="s">
        <v>132</v>
      </c>
      <c r="H4" s="396"/>
      <c r="I4" s="117"/>
      <c r="J4" s="117"/>
      <c r="K4" s="117"/>
      <c r="L4" s="117"/>
      <c r="O4" s="266">
        <v>0</v>
      </c>
    </row>
    <row r="5" spans="1:43" s="270" customFormat="1" ht="15">
      <c r="A5" s="267">
        <v>1</v>
      </c>
      <c r="B5" s="267">
        <v>2</v>
      </c>
      <c r="C5" s="267">
        <v>5</v>
      </c>
      <c r="D5" s="267">
        <v>6</v>
      </c>
      <c r="E5" s="267">
        <v>7</v>
      </c>
      <c r="F5" s="267">
        <v>8</v>
      </c>
      <c r="G5" s="267">
        <v>9</v>
      </c>
      <c r="H5" s="267">
        <v>10</v>
      </c>
      <c r="I5" s="268"/>
      <c r="J5" s="268"/>
      <c r="K5" s="268"/>
      <c r="L5" s="268"/>
      <c r="M5" s="269"/>
      <c r="N5" s="270" t="s">
        <v>140</v>
      </c>
      <c r="O5" s="271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</row>
    <row r="6" spans="1:44" s="279" customFormat="1" ht="18.75">
      <c r="A6" s="258">
        <v>1</v>
      </c>
      <c r="B6" s="273" t="s">
        <v>22</v>
      </c>
      <c r="C6" s="280">
        <v>5956</v>
      </c>
      <c r="D6" s="280">
        <v>0</v>
      </c>
      <c r="E6" s="305">
        <v>8.07608</v>
      </c>
      <c r="F6" s="280">
        <v>42987</v>
      </c>
      <c r="G6" s="280">
        <v>320</v>
      </c>
      <c r="H6" s="305">
        <v>235.10144</v>
      </c>
      <c r="I6" s="274"/>
      <c r="J6" s="274"/>
      <c r="K6" s="274"/>
      <c r="L6" s="119"/>
      <c r="M6" s="275">
        <f aca="true" t="shared" si="0" ref="M6:M20">E6+H6</f>
        <v>243.17752</v>
      </c>
      <c r="N6" s="276">
        <f>'Part-II'!K10</f>
        <v>243.17752</v>
      </c>
      <c r="O6" s="276">
        <f>M6-N6</f>
        <v>0</v>
      </c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8"/>
    </row>
    <row r="7" spans="1:43" s="262" customFormat="1" ht="15.75" customHeight="1">
      <c r="A7" s="258">
        <v>2</v>
      </c>
      <c r="B7" s="273" t="s">
        <v>23</v>
      </c>
      <c r="C7" s="306">
        <v>7895</v>
      </c>
      <c r="D7" s="306">
        <v>36</v>
      </c>
      <c r="E7" s="307">
        <f>2352480/100000</f>
        <v>23.5248</v>
      </c>
      <c r="F7" s="306">
        <v>26404</v>
      </c>
      <c r="G7" s="306">
        <v>45</v>
      </c>
      <c r="H7" s="307">
        <f>21832890/100000</f>
        <v>218.3289</v>
      </c>
      <c r="I7" s="282"/>
      <c r="J7" s="282"/>
      <c r="K7" s="282"/>
      <c r="L7" s="119"/>
      <c r="M7" s="275">
        <f t="shared" si="0"/>
        <v>241.8537</v>
      </c>
      <c r="N7" s="276">
        <f>'Part-II'!K11</f>
        <v>241.85369999999995</v>
      </c>
      <c r="O7" s="276">
        <f aca="true" t="shared" si="1" ref="O7:O20">M7-N7</f>
        <v>0</v>
      </c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</row>
    <row r="8" spans="1:43" s="262" customFormat="1" ht="18.75">
      <c r="A8" s="258">
        <v>3</v>
      </c>
      <c r="B8" s="273" t="s">
        <v>24</v>
      </c>
      <c r="C8" s="280">
        <v>821</v>
      </c>
      <c r="D8" s="280">
        <v>920</v>
      </c>
      <c r="E8" s="283">
        <v>366.3</v>
      </c>
      <c r="F8" s="280">
        <v>1254</v>
      </c>
      <c r="G8" s="280">
        <v>4251</v>
      </c>
      <c r="H8" s="305">
        <v>219.29</v>
      </c>
      <c r="I8" s="274"/>
      <c r="J8" s="274"/>
      <c r="K8" s="274"/>
      <c r="L8" s="119"/>
      <c r="M8" s="275">
        <f t="shared" si="0"/>
        <v>585.59</v>
      </c>
      <c r="N8" s="276">
        <f>'Part-II'!K12</f>
        <v>585.58612</v>
      </c>
      <c r="O8" s="276">
        <f t="shared" si="1"/>
        <v>0.0038799999999810098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</row>
    <row r="9" spans="1:44" s="279" customFormat="1" ht="18.75">
      <c r="A9" s="258">
        <v>4</v>
      </c>
      <c r="B9" s="273" t="s">
        <v>25</v>
      </c>
      <c r="C9" s="280">
        <v>15985</v>
      </c>
      <c r="D9" s="280">
        <v>612</v>
      </c>
      <c r="E9" s="281">
        <v>123.73716</v>
      </c>
      <c r="F9" s="280">
        <v>41801</v>
      </c>
      <c r="G9" s="280">
        <v>59</v>
      </c>
      <c r="H9" s="281">
        <f>136.01904+30.26</f>
        <v>166.27903999999998</v>
      </c>
      <c r="I9" s="282"/>
      <c r="J9" s="282"/>
      <c r="K9" s="282"/>
      <c r="L9" s="119"/>
      <c r="M9" s="275">
        <f t="shared" si="0"/>
        <v>290.01619999999997</v>
      </c>
      <c r="N9" s="276">
        <f>'Part-II'!K13</f>
        <v>290.01212</v>
      </c>
      <c r="O9" s="276">
        <f t="shared" si="1"/>
        <v>0.004079999999987649</v>
      </c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8"/>
    </row>
    <row r="10" spans="1:43" s="262" customFormat="1" ht="18.75">
      <c r="A10" s="258">
        <v>5</v>
      </c>
      <c r="B10" s="273" t="s">
        <v>26</v>
      </c>
      <c r="C10" s="280">
        <v>18440</v>
      </c>
      <c r="D10" s="280">
        <v>296</v>
      </c>
      <c r="E10" s="262">
        <v>130.16028</v>
      </c>
      <c r="F10" s="280">
        <v>37745</v>
      </c>
      <c r="G10" s="280">
        <v>2885</v>
      </c>
      <c r="H10" s="281">
        <v>354.74215999999996</v>
      </c>
      <c r="I10" s="284"/>
      <c r="J10" s="284"/>
      <c r="K10" s="284"/>
      <c r="L10" s="119"/>
      <c r="M10" s="275">
        <f t="shared" si="0"/>
        <v>484.90243999999996</v>
      </c>
      <c r="N10" s="276">
        <f>'Part-II'!K14</f>
        <v>484.90244</v>
      </c>
      <c r="O10" s="276">
        <f t="shared" si="1"/>
        <v>0</v>
      </c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</row>
    <row r="11" spans="1:43" s="262" customFormat="1" ht="18.75">
      <c r="A11" s="258">
        <v>6</v>
      </c>
      <c r="B11" s="273" t="s">
        <v>27</v>
      </c>
      <c r="C11" s="280">
        <v>4791</v>
      </c>
      <c r="D11" s="280">
        <v>1607</v>
      </c>
      <c r="E11" s="281">
        <v>55.00657</v>
      </c>
      <c r="F11" s="280">
        <v>30546</v>
      </c>
      <c r="G11" s="280">
        <v>3425</v>
      </c>
      <c r="H11" s="281">
        <v>293.89649999999995</v>
      </c>
      <c r="I11" s="282"/>
      <c r="J11" s="282"/>
      <c r="K11" s="282"/>
      <c r="L11" s="119"/>
      <c r="M11" s="275">
        <f t="shared" si="0"/>
        <v>348.90306999999996</v>
      </c>
      <c r="N11" s="276">
        <f>'Part-II'!K15</f>
        <v>348.90648999999996</v>
      </c>
      <c r="O11" s="276">
        <f t="shared" si="1"/>
        <v>-0.0034200000000055297</v>
      </c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</row>
    <row r="12" spans="1:43" s="262" customFormat="1" ht="18.75">
      <c r="A12" s="258">
        <v>7</v>
      </c>
      <c r="B12" s="273" t="s">
        <v>125</v>
      </c>
      <c r="C12" s="280">
        <f>4246+0.02</f>
        <v>4246.02</v>
      </c>
      <c r="D12" s="280">
        <v>49</v>
      </c>
      <c r="E12" s="281">
        <v>9.07256</v>
      </c>
      <c r="F12" s="280">
        <f>44880</f>
        <v>44880</v>
      </c>
      <c r="G12" s="280">
        <v>772</v>
      </c>
      <c r="H12" s="281">
        <f>0+0.02+292.83744</f>
        <v>292.85744</v>
      </c>
      <c r="I12" s="119"/>
      <c r="J12" s="119"/>
      <c r="K12" s="119"/>
      <c r="L12" s="119"/>
      <c r="M12" s="275">
        <f t="shared" si="0"/>
        <v>301.93</v>
      </c>
      <c r="N12" s="276">
        <f>'Part-II'!K16</f>
        <v>301.92784000000006</v>
      </c>
      <c r="O12" s="276">
        <f t="shared" si="1"/>
        <v>0.002159999999946649</v>
      </c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</row>
    <row r="13" spans="1:43" s="262" customFormat="1" ht="18.75">
      <c r="A13" s="258">
        <v>8</v>
      </c>
      <c r="B13" s="273" t="s">
        <v>29</v>
      </c>
      <c r="C13" s="280">
        <v>1279</v>
      </c>
      <c r="D13" s="280">
        <v>8</v>
      </c>
      <c r="E13" s="281">
        <v>0</v>
      </c>
      <c r="F13" s="280">
        <v>32627</v>
      </c>
      <c r="G13" s="280">
        <v>1377</v>
      </c>
      <c r="H13" s="281">
        <v>212.7</v>
      </c>
      <c r="I13" s="284"/>
      <c r="J13" s="284"/>
      <c r="K13" s="284"/>
      <c r="L13" s="119"/>
      <c r="M13" s="275">
        <f t="shared" si="0"/>
        <v>212.7</v>
      </c>
      <c r="N13" s="276">
        <f>'Part-II'!K17</f>
        <v>212.7</v>
      </c>
      <c r="O13" s="276">
        <f t="shared" si="1"/>
        <v>0</v>
      </c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</row>
    <row r="14" spans="1:43" s="262" customFormat="1" ht="18.75">
      <c r="A14" s="258">
        <v>9</v>
      </c>
      <c r="B14" s="273" t="s">
        <v>30</v>
      </c>
      <c r="C14" s="280">
        <v>0</v>
      </c>
      <c r="D14" s="280">
        <v>0</v>
      </c>
      <c r="E14" s="281">
        <v>0</v>
      </c>
      <c r="F14" s="280">
        <v>52395</v>
      </c>
      <c r="G14" s="280">
        <v>501</v>
      </c>
      <c r="H14" s="281">
        <v>135.53643</v>
      </c>
      <c r="I14" s="274"/>
      <c r="J14" s="274"/>
      <c r="K14" s="274"/>
      <c r="L14" s="119"/>
      <c r="M14" s="275">
        <f t="shared" si="0"/>
        <v>135.53643</v>
      </c>
      <c r="N14" s="276">
        <f>'Part-II'!K18</f>
        <v>135.53643</v>
      </c>
      <c r="O14" s="276">
        <f t="shared" si="1"/>
        <v>0</v>
      </c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</row>
    <row r="15" spans="1:43" s="262" customFormat="1" ht="18.75">
      <c r="A15" s="258">
        <v>10</v>
      </c>
      <c r="B15" s="273" t="s">
        <v>31</v>
      </c>
      <c r="C15" s="280">
        <v>6051</v>
      </c>
      <c r="D15" s="280">
        <v>0</v>
      </c>
      <c r="E15" s="281">
        <v>23.805196480000003</v>
      </c>
      <c r="F15" s="280">
        <v>61904</v>
      </c>
      <c r="G15" s="280">
        <v>0</v>
      </c>
      <c r="H15" s="281">
        <v>243.06920352000003</v>
      </c>
      <c r="I15" s="282"/>
      <c r="J15" s="282"/>
      <c r="K15" s="282"/>
      <c r="L15" s="119"/>
      <c r="M15" s="275">
        <f>E15+H15</f>
        <v>266.87440000000004</v>
      </c>
      <c r="N15" s="276">
        <f>'Part-II'!K19</f>
        <v>266.87440000000004</v>
      </c>
      <c r="O15" s="276">
        <f t="shared" si="1"/>
        <v>0</v>
      </c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</row>
    <row r="16" spans="1:44" s="279" customFormat="1" ht="18.75">
      <c r="A16" s="258">
        <v>11</v>
      </c>
      <c r="B16" s="273" t="s">
        <v>32</v>
      </c>
      <c r="C16" s="280">
        <v>3078</v>
      </c>
      <c r="D16" s="280">
        <v>0</v>
      </c>
      <c r="E16" s="281">
        <v>13.96856</v>
      </c>
      <c r="F16" s="280">
        <v>29453</v>
      </c>
      <c r="G16" s="280">
        <v>0</v>
      </c>
      <c r="H16" s="281">
        <v>143.48919999999998</v>
      </c>
      <c r="I16" s="284"/>
      <c r="J16" s="284"/>
      <c r="K16" s="284"/>
      <c r="L16" s="119"/>
      <c r="M16" s="275">
        <f t="shared" si="0"/>
        <v>157.45775999999998</v>
      </c>
      <c r="N16" s="276">
        <f>'Part-II'!K20</f>
        <v>157.45776</v>
      </c>
      <c r="O16" s="276">
        <f t="shared" si="1"/>
        <v>0</v>
      </c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8"/>
    </row>
    <row r="17" spans="1:43" s="262" customFormat="1" ht="18.75">
      <c r="A17" s="258">
        <v>12</v>
      </c>
      <c r="B17" s="273" t="s">
        <v>33</v>
      </c>
      <c r="C17" s="280">
        <v>3167</v>
      </c>
      <c r="D17" s="280">
        <v>0</v>
      </c>
      <c r="E17" s="308">
        <v>4.1276</v>
      </c>
      <c r="F17" s="280">
        <v>45782</v>
      </c>
      <c r="G17" s="280">
        <v>4733</v>
      </c>
      <c r="H17" s="281">
        <v>136.77898</v>
      </c>
      <c r="I17" s="274"/>
      <c r="J17" s="274"/>
      <c r="K17" s="274"/>
      <c r="L17" s="119"/>
      <c r="M17" s="275">
        <f t="shared" si="0"/>
        <v>140.90658</v>
      </c>
      <c r="N17" s="276">
        <f>'Part-II'!K21</f>
        <v>140.90658</v>
      </c>
      <c r="O17" s="276">
        <f t="shared" si="1"/>
        <v>0</v>
      </c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</row>
    <row r="18" spans="1:43" s="262" customFormat="1" ht="18.75">
      <c r="A18" s="258">
        <v>13</v>
      </c>
      <c r="B18" s="273" t="s">
        <v>34</v>
      </c>
      <c r="C18" s="280">
        <v>2796</v>
      </c>
      <c r="D18" s="280">
        <v>0</v>
      </c>
      <c r="E18" s="281">
        <v>15.81597195907923</v>
      </c>
      <c r="F18" s="280">
        <v>37143</v>
      </c>
      <c r="G18" s="280">
        <v>0</v>
      </c>
      <c r="H18" s="281">
        <v>313.448073426396</v>
      </c>
      <c r="I18" s="284"/>
      <c r="J18" s="284"/>
      <c r="K18" s="284"/>
      <c r="L18" s="119"/>
      <c r="M18" s="275">
        <f t="shared" si="0"/>
        <v>329.2640453854752</v>
      </c>
      <c r="N18" s="276">
        <f>'Part-II'!K22</f>
        <v>329.26403999999997</v>
      </c>
      <c r="O18" s="276">
        <f t="shared" si="1"/>
        <v>5.385475219554792E-06</v>
      </c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</row>
    <row r="19" spans="1:43" s="262" customFormat="1" ht="18.75">
      <c r="A19" s="258"/>
      <c r="B19" s="273" t="s">
        <v>143</v>
      </c>
      <c r="C19" s="280"/>
      <c r="D19" s="280"/>
      <c r="E19" s="281">
        <v>0</v>
      </c>
      <c r="F19" s="280"/>
      <c r="G19" s="280"/>
      <c r="H19" s="281">
        <v>9</v>
      </c>
      <c r="I19" s="284"/>
      <c r="J19" s="284"/>
      <c r="K19" s="284"/>
      <c r="L19" s="119"/>
      <c r="M19" s="275">
        <f t="shared" si="0"/>
        <v>9</v>
      </c>
      <c r="N19" s="276">
        <f>'Part-II'!K24</f>
        <v>9</v>
      </c>
      <c r="O19" s="276">
        <f t="shared" si="1"/>
        <v>0</v>
      </c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</row>
    <row r="20" spans="1:43" s="283" customFormat="1" ht="12.75" customHeight="1">
      <c r="A20" s="394" t="s">
        <v>5</v>
      </c>
      <c r="B20" s="394"/>
      <c r="C20" s="285">
        <f>SUM(C6:C18)</f>
        <v>74505.02</v>
      </c>
      <c r="D20" s="285">
        <f>SUM(D6:D18)</f>
        <v>3528</v>
      </c>
      <c r="E20" s="286">
        <f>SUM(E6:E19)</f>
        <v>773.5947784390793</v>
      </c>
      <c r="F20" s="285">
        <f>SUM(F6:F18)</f>
        <v>484921</v>
      </c>
      <c r="G20" s="285">
        <f>SUM(G6:G18)</f>
        <v>18368</v>
      </c>
      <c r="H20" s="286">
        <f>SUM(H6:H19)-0.01</f>
        <v>2974.507366946396</v>
      </c>
      <c r="I20" s="119"/>
      <c r="J20" s="119"/>
      <c r="K20" s="119"/>
      <c r="L20" s="119"/>
      <c r="M20" s="275">
        <f t="shared" si="0"/>
        <v>3748.102145385475</v>
      </c>
      <c r="N20" s="279">
        <f>SUM(N6:N19)</f>
        <v>3748.1054400000003</v>
      </c>
      <c r="O20" s="276">
        <f t="shared" si="1"/>
        <v>-0.0032946145252026326</v>
      </c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</row>
    <row r="22" spans="3:11" ht="17.25" customHeight="1">
      <c r="C22" s="287"/>
      <c r="D22" s="287"/>
      <c r="E22" s="287"/>
      <c r="F22" s="287"/>
      <c r="G22" s="287"/>
      <c r="H22" s="287"/>
      <c r="I22" s="287"/>
      <c r="J22" s="287"/>
      <c r="K22" s="287"/>
    </row>
    <row r="24" ht="15">
      <c r="M24" s="288"/>
    </row>
    <row r="25" ht="15">
      <c r="J25" s="289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2013-06-12T20:17:42Z</cp:lastPrinted>
  <dcterms:created xsi:type="dcterms:W3CDTF">2008-06-03T10:00:46Z</dcterms:created>
  <dcterms:modified xsi:type="dcterms:W3CDTF">2013-07-09T20:08:55Z</dcterms:modified>
  <cp:category/>
  <cp:version/>
  <cp:contentType/>
  <cp:contentStatus/>
</cp:coreProperties>
</file>