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6">'bank &amp; po report'!$A$1:$H$21</definedName>
    <definedName name="_xlnm.Print_Area" localSheetId="0">'Part-I'!$A$1:$U$27</definedName>
    <definedName name="_xlnm.Print_Area" localSheetId="1">'Part-II'!$A$1:$Q$27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<sst xmlns="http://schemas.openxmlformats.org/spreadsheetml/2006/main" count="408" uniqueCount="151">
  <si>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</si>
  <si>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</si>
  <si>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</si>
  <si>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</si>
  <si>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</si>
  <si>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</si>
  <si>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</si>
  <si>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</si>
  <si>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</si>
  <si>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</si>
  <si>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</si>
  <si>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</si>
  <si>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</si>
  <si>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</si>
  <si>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</si>
  <si>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</si>
  <si>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</si>
  <si>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</si>
  <si>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</si>
  <si>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</si>
  <si>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</si>
  <si>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</si>
  <si>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</si>
  <si>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</si>
  <si>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</si>
  <si>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</si>
  <si>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</si>
  <si>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</si>
  <si>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</si>
  <si>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</si>
  <si>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</si>
  <si>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</si>
  <si>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</si>
  <si>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</si>
  <si>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</si>
  <si>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</si>
  <si>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</si>
  <si>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</si>
  <si>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</si>
  <si>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</si>
  <si>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</si>
  <si>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</si>
  <si>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</si>
  <si>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</si>
  <si>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</si>
  <si>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</si>
  <si>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</si>
  <si>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</si>
  <si>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</si>
  <si>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</si>
  <si>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</si>
  <si>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</si>
  <si>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</si>
  <si>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</si>
  <si>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</si>
  <si>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</si>
  <si>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</si>
  <si>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</si>
  <si>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</si>
  <si>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</si>
  <si>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</si>
  <si>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</si>
  <si>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</si>
  <si>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</si>
  <si>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</si>
  <si>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</si>
  <si>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</si>
  <si>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</si>
  <si>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</si>
  <si>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</si>
  <si>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</si>
  <si>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</si>
  <si>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</si>
  <si>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</si>
  <si>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</si>
  <si>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</si>
  <si>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</si>
  <si>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</si>
  <si>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</si>
  <si>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</si>
  <si>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</si>
  <si>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</si>
  <si>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</si>
  <si>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</si>
  <si>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</si>
  <si>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</si>
  <si>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</si>
  <si>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</si>
  <si>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</si>
  <si>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</si>
  <si>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</si>
  <si>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</si>
  <si>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</si>
  <si>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</si>
  <si>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</si>
  <si>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</si>
  <si>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</si>
  <si>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</si>
  <si>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</si>
  <si>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</si>
  <si>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</si>
  <si>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</si>
  <si>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</si>
  <si>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</si>
  <si>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</si>
  <si>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</si>
  <si>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</si>
  <si>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</si>
  <si>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</si>
  <si>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</si>
  <si>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</si>
  <si>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</si>
  <si>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</si>
  <si>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</si>
  <si>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</si>
  <si>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</si>
  <si>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</si>
  <si>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</si>
  <si>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</si>
  <si>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</si>
  <si>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</si>
  <si>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</si>
  <si>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</si>
  <si>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</si>
  <si>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</si>
  <si>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</si>
  <si>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</si>
  <si>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</si>
  <si>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</si>
  <si>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</si>
  <si>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</si>
  <si>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</si>
  <si>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</si>
  <si>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</si>
  <si>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</si>
  <si>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</si>
  <si>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PER LABOUR</t>
  </si>
  <si>
    <t xml:space="preserve">Total Availability                 </t>
  </si>
  <si>
    <t>Total    (10+11+12+13+14)</t>
  </si>
  <si>
    <t>Malbazar</t>
  </si>
  <si>
    <t>Actual O.B. as on 01.04.14</t>
  </si>
  <si>
    <t>Authorisation
of EFMS</t>
  </si>
  <si>
    <t>Part  -  I</t>
  </si>
  <si>
    <t>Employment Generation Report for the month of  November 2014 (for the financial year 2014-15)</t>
  </si>
  <si>
    <t>Financial Performance Under NREGA During the year 2014-15 Up to the Month of November ' 2014</t>
  </si>
  <si>
    <t>Physical Performance Under NREGA During the year 2014-15 Up to the Month of November  2014</t>
  </si>
  <si>
    <t>Physical Performance Under NREGA During the year 2014-15 Up to the Month of November 2014</t>
  </si>
  <si>
    <t>Transparency Report Under NREGA During the year 2014-15 Up to the Month of November 2014</t>
  </si>
  <si>
    <t>FORMAT FOR MONTHLY PROGRESS REPORT - V-A (Capacity Building - Personnel Report for the Month of Nomber 2014)</t>
  </si>
  <si>
    <t>FORMAT FOR MONTHLY PROGRESS REPORT - V-B (Capacity Building - Training Report for the Month of November 2014)</t>
  </si>
  <si>
    <t xml:space="preserve"> November 2014</t>
  </si>
</sst>
</file>

<file path=xl/styles.xml><?xml version="1.0" encoding="utf-8"?>
<styleSheet xmlns="http://schemas.openxmlformats.org/spreadsheetml/2006/main">
  <numFmts count="6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b/>
      <i/>
      <sz val="11"/>
      <name val="Trebuchet MS"/>
      <family val="2"/>
    </font>
    <font>
      <b/>
      <u val="sing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6"/>
      <color indexed="10"/>
      <name val="CG Omega"/>
      <family val="2"/>
    </font>
    <font>
      <b/>
      <sz val="14"/>
      <color indexed="10"/>
      <name val="Lucida Bright"/>
      <family val="1"/>
    </font>
    <font>
      <b/>
      <sz val="14"/>
      <color indexed="8"/>
      <name val="Lucida Bright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sz val="16"/>
      <color rgb="FFFF0000"/>
      <name val="CG Omega"/>
      <family val="2"/>
    </font>
    <font>
      <b/>
      <sz val="14"/>
      <color rgb="FFFF0000"/>
      <name val="Lucida Bright"/>
      <family val="1"/>
    </font>
    <font>
      <b/>
      <sz val="14"/>
      <color theme="1"/>
      <name val="Lucida Bright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53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</cellStyleXfs>
  <cellXfs count="439">
    <xf numFmtId="0" fontId="0" fillId="0" borderId="0" xfId="0" applyFont="1" applyAlignment="1">
      <alignment/>
    </xf>
    <xf numFmtId="0" fontId="10" fillId="0" borderId="0" xfId="58" applyFont="1">
      <alignment/>
      <protection/>
    </xf>
    <xf numFmtId="0" fontId="3" fillId="0" borderId="0" xfId="64" applyFont="1" applyAlignment="1">
      <alignment/>
      <protection/>
    </xf>
    <xf numFmtId="0" fontId="9" fillId="0" borderId="0" xfId="64" applyFont="1">
      <alignment/>
      <protection/>
    </xf>
    <xf numFmtId="0" fontId="44" fillId="0" borderId="0" xfId="64" applyFont="1">
      <alignment/>
      <protection/>
    </xf>
    <xf numFmtId="0" fontId="9" fillId="0" borderId="0" xfId="64" applyFont="1" applyAlignment="1">
      <alignment/>
      <protection/>
    </xf>
    <xf numFmtId="0" fontId="4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46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0" fontId="48" fillId="0" borderId="0" xfId="64" applyFont="1">
      <alignment/>
      <protection/>
    </xf>
    <xf numFmtId="0" fontId="17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22" fillId="0" borderId="10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9" fillId="0" borderId="0" xfId="64" applyFont="1" applyAlignment="1">
      <alignment horizontal="center" vertical="center" textRotation="90"/>
      <protection/>
    </xf>
    <xf numFmtId="2" fontId="9" fillId="0" borderId="0" xfId="64" applyNumberFormat="1" applyFont="1" applyBorder="1" applyAlignment="1">
      <alignment horizontal="center" vertical="center" textRotation="90"/>
      <protection/>
    </xf>
    <xf numFmtId="0" fontId="4" fillId="0" borderId="0" xfId="64" applyFont="1">
      <alignment/>
      <protection/>
    </xf>
    <xf numFmtId="1" fontId="6" fillId="0" borderId="0" xfId="64" applyNumberFormat="1" applyFont="1">
      <alignment/>
      <protection/>
    </xf>
    <xf numFmtId="1" fontId="4" fillId="0" borderId="0" xfId="64" applyNumberFormat="1" applyFont="1">
      <alignment/>
      <protection/>
    </xf>
    <xf numFmtId="0" fontId="2" fillId="0" borderId="0" xfId="63">
      <alignment/>
      <protection/>
    </xf>
    <xf numFmtId="0" fontId="51" fillId="0" borderId="0" xfId="63" applyFont="1" applyAlignment="1">
      <alignment horizontal="right" vertical="center"/>
      <protection/>
    </xf>
    <xf numFmtId="0" fontId="30" fillId="0" borderId="0" xfId="63" applyFont="1">
      <alignment/>
      <protection/>
    </xf>
    <xf numFmtId="0" fontId="19" fillId="0" borderId="0" xfId="62" applyFont="1">
      <alignment/>
      <protection/>
    </xf>
    <xf numFmtId="0" fontId="31" fillId="0" borderId="0" xfId="63" applyFont="1" applyAlignment="1">
      <alignment vertical="center"/>
      <protection/>
    </xf>
    <xf numFmtId="0" fontId="31" fillId="0" borderId="0" xfId="63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3" applyFont="1" applyAlignment="1">
      <alignment horizontal="left" vertical="center"/>
      <protection/>
    </xf>
    <xf numFmtId="0" fontId="36" fillId="0" borderId="0" xfId="63" applyFont="1">
      <alignment/>
      <protection/>
    </xf>
    <xf numFmtId="0" fontId="37" fillId="33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34" borderId="10" xfId="63" applyFont="1" applyFill="1" applyBorder="1" applyAlignment="1">
      <alignment horizontal="center" vertical="center" wrapText="1"/>
      <protection/>
    </xf>
    <xf numFmtId="0" fontId="35" fillId="0" borderId="0" xfId="63" applyFont="1">
      <alignment/>
      <protection/>
    </xf>
    <xf numFmtId="0" fontId="38" fillId="0" borderId="10" xfId="63" applyFont="1" applyBorder="1" applyAlignment="1">
      <alignment horizontal="center" vertical="center"/>
      <protection/>
    </xf>
    <xf numFmtId="0" fontId="38" fillId="33" borderId="10" xfId="63" applyFont="1" applyFill="1" applyBorder="1" applyAlignment="1">
      <alignment horizontal="center" vertical="center"/>
      <protection/>
    </xf>
    <xf numFmtId="0" fontId="38" fillId="34" borderId="10" xfId="63" applyFont="1" applyFill="1" applyBorder="1" applyAlignment="1">
      <alignment horizontal="center" vertical="center"/>
      <protection/>
    </xf>
    <xf numFmtId="0" fontId="39" fillId="0" borderId="0" xfId="63" applyFont="1">
      <alignment/>
      <protection/>
    </xf>
    <xf numFmtId="0" fontId="33" fillId="0" borderId="10" xfId="63" applyFont="1" applyBorder="1" applyAlignment="1">
      <alignment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33" borderId="10" xfId="63" applyFont="1" applyFill="1" applyBorder="1" applyAlignment="1">
      <alignment horizontal="center" vertical="center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54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3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wrapText="1"/>
      <protection/>
    </xf>
    <xf numFmtId="0" fontId="20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vertical="center" wrapText="1"/>
      <protection/>
    </xf>
    <xf numFmtId="0" fontId="41" fillId="0" borderId="0" xfId="63" applyFont="1" applyAlignment="1">
      <alignment horizontal="right" vertical="center"/>
      <protection/>
    </xf>
    <xf numFmtId="0" fontId="3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Alignment="1">
      <alignment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37" fillId="36" borderId="10" xfId="63" applyFont="1" applyFill="1" applyBorder="1" applyAlignment="1">
      <alignment horizontal="center" vertical="center" wrapText="1"/>
      <protection/>
    </xf>
    <xf numFmtId="0" fontId="37" fillId="35" borderId="10" xfId="63" applyFont="1" applyFill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0" fontId="38" fillId="0" borderId="0" xfId="63" applyFont="1">
      <alignment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56" fillId="36" borderId="10" xfId="63" applyFont="1" applyFill="1" applyBorder="1" applyAlignment="1">
      <alignment horizontal="center" vertical="center" textRotation="90" wrapText="1"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6" fillId="34" borderId="10" xfId="63" applyFont="1" applyFill="1" applyBorder="1" applyAlignment="1">
      <alignment horizontal="center" vertical="center" textRotation="90" wrapText="1"/>
      <protection/>
    </xf>
    <xf numFmtId="0" fontId="56" fillId="0" borderId="0" xfId="63" applyFont="1" applyAlignment="1">
      <alignment horizontal="center" vertical="center" wrapText="1"/>
      <protection/>
    </xf>
    <xf numFmtId="0" fontId="32" fillId="0" borderId="12" xfId="63" applyFont="1" applyBorder="1" applyAlignment="1">
      <alignment vertical="center" wrapText="1"/>
      <protection/>
    </xf>
    <xf numFmtId="0" fontId="32" fillId="0" borderId="0" xfId="63" applyFont="1" applyBorder="1" applyAlignment="1">
      <alignment vertical="center" wrapText="1"/>
      <protection/>
    </xf>
    <xf numFmtId="0" fontId="32" fillId="0" borderId="0" xfId="63" applyFont="1" applyAlignment="1">
      <alignment vertical="center" wrapText="1"/>
      <protection/>
    </xf>
    <xf numFmtId="0" fontId="32" fillId="0" borderId="0" xfId="63" applyFont="1" applyAlignment="1">
      <alignment horizontal="center" wrapText="1"/>
      <protection/>
    </xf>
    <xf numFmtId="10" fontId="6" fillId="0" borderId="0" xfId="67" applyNumberFormat="1" applyFont="1" applyAlignment="1">
      <alignment/>
    </xf>
    <xf numFmtId="2" fontId="9" fillId="0" borderId="0" xfId="64" applyNumberFormat="1" applyFont="1" applyAlignment="1">
      <alignment horizontal="center" vertical="center" textRotation="90"/>
      <protection/>
    </xf>
    <xf numFmtId="186" fontId="9" fillId="0" borderId="0" xfId="64" applyNumberFormat="1" applyFont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 wrapText="1"/>
      <protection/>
    </xf>
    <xf numFmtId="210" fontId="4" fillId="0" borderId="0" xfId="64" applyNumberFormat="1" applyFont="1" applyBorder="1" applyAlignment="1">
      <alignment vertical="center" textRotation="90"/>
      <protection/>
    </xf>
    <xf numFmtId="1" fontId="9" fillId="0" borderId="0" xfId="64" applyNumberFormat="1" applyFont="1" applyBorder="1" applyAlignment="1">
      <alignment horizontal="center" vertical="center" textRotation="90"/>
      <protection/>
    </xf>
    <xf numFmtId="210" fontId="4" fillId="0" borderId="0" xfId="64" applyNumberFormat="1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4" fillId="35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54" fillId="34" borderId="0" xfId="63" applyFont="1" applyFill="1" applyBorder="1" applyAlignment="1">
      <alignment horizontal="center" vertical="center"/>
      <protection/>
    </xf>
    <xf numFmtId="0" fontId="77" fillId="0" borderId="10" xfId="63" applyFont="1" applyBorder="1" applyAlignment="1">
      <alignment horizontal="center" vertical="center" wrapText="1"/>
      <protection/>
    </xf>
    <xf numFmtId="210" fontId="4" fillId="0" borderId="0" xfId="64" applyNumberFormat="1" applyFont="1" applyBorder="1" applyAlignment="1">
      <alignment vertical="center"/>
      <protection/>
    </xf>
    <xf numFmtId="0" fontId="9" fillId="0" borderId="10" xfId="64" applyFont="1" applyFill="1" applyBorder="1" applyAlignment="1">
      <alignment horizontal="center" vertical="center" textRotation="90"/>
      <protection/>
    </xf>
    <xf numFmtId="0" fontId="9" fillId="35" borderId="10" xfId="64" applyFont="1" applyFill="1" applyBorder="1" applyAlignment="1">
      <alignment horizontal="center" vertical="center" textRotation="90" wrapText="1"/>
      <protection/>
    </xf>
    <xf numFmtId="214" fontId="9" fillId="0" borderId="0" xfId="64" applyNumberFormat="1" applyFont="1" applyAlignment="1">
      <alignment horizontal="center" vertical="center" textRotation="90"/>
      <protection/>
    </xf>
    <xf numFmtId="210" fontId="101" fillId="35" borderId="10" xfId="64" applyNumberFormat="1" applyFont="1" applyFill="1" applyBorder="1" applyAlignment="1">
      <alignment vertical="center" textRotation="90"/>
      <protection/>
    </xf>
    <xf numFmtId="2" fontId="101" fillId="35" borderId="10" xfId="64" applyNumberFormat="1" applyFont="1" applyFill="1" applyBorder="1" applyAlignment="1">
      <alignment horizontal="center" vertical="center" textRotation="90"/>
      <protection/>
    </xf>
    <xf numFmtId="2" fontId="101" fillId="0" borderId="10" xfId="64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86" fillId="0" borderId="13" xfId="58" applyFont="1" applyFill="1" applyBorder="1" applyAlignment="1">
      <alignment horizontal="center" vertical="center" wrapText="1"/>
      <protection/>
    </xf>
    <xf numFmtId="2" fontId="6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7" fillId="0" borderId="13" xfId="58" applyFont="1" applyFill="1" applyBorder="1" applyAlignment="1">
      <alignment horizontal="center" vertical="center" wrapText="1"/>
      <protection/>
    </xf>
    <xf numFmtId="0" fontId="85" fillId="0" borderId="13" xfId="58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0" xfId="58" applyFont="1" applyFill="1" applyAlignment="1">
      <alignment/>
      <protection/>
    </xf>
    <xf numFmtId="0" fontId="40" fillId="0" borderId="0" xfId="58" applyFont="1" applyFill="1" applyAlignment="1">
      <alignment horizontal="center"/>
      <protection/>
    </xf>
    <xf numFmtId="0" fontId="65" fillId="0" borderId="0" xfId="58" applyFont="1" applyFill="1" applyAlignment="1">
      <alignment horizontal="center"/>
      <protection/>
    </xf>
    <xf numFmtId="0" fontId="66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186" fontId="44" fillId="0" borderId="0" xfId="58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1" fontId="108" fillId="0" borderId="0" xfId="0" applyNumberFormat="1" applyFont="1" applyFill="1" applyBorder="1" applyAlignment="1">
      <alignment horizontal="center" vertical="center"/>
    </xf>
    <xf numFmtId="214" fontId="4" fillId="0" borderId="0" xfId="64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8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vertical="center"/>
    </xf>
    <xf numFmtId="1" fontId="107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9" fillId="0" borderId="0" xfId="58" applyFont="1" applyFill="1" applyAlignment="1">
      <alignment horizontal="center" vertical="center" wrapText="1"/>
      <protection/>
    </xf>
    <xf numFmtId="0" fontId="71" fillId="0" borderId="0" xfId="58" applyFont="1" applyFill="1" applyAlignment="1">
      <alignment horizontal="center" vertical="center" wrapText="1"/>
      <protection/>
    </xf>
    <xf numFmtId="212" fontId="6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63" fillId="0" borderId="0" xfId="58" applyFont="1" applyFill="1" applyAlignment="1">
      <alignment horizontal="center" vertical="center" wrapText="1"/>
      <protection/>
    </xf>
    <xf numFmtId="214" fontId="48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57" fillId="0" borderId="10" xfId="58" applyFont="1" applyFill="1" applyBorder="1" applyAlignment="1">
      <alignment horizontal="center" vertical="center" wrapText="1"/>
      <protection/>
    </xf>
    <xf numFmtId="186" fontId="157" fillId="0" borderId="0" xfId="58" applyNumberFormat="1" applyFont="1" applyFill="1" applyBorder="1" applyAlignment="1">
      <alignment horizontal="center" vertical="center" wrapText="1"/>
      <protection/>
    </xf>
    <xf numFmtId="0" fontId="157" fillId="0" borderId="0" xfId="58" applyFont="1" applyFill="1" applyBorder="1" applyAlignment="1">
      <alignment horizontal="center" vertical="center" wrapText="1"/>
      <protection/>
    </xf>
    <xf numFmtId="214" fontId="157" fillId="0" borderId="0" xfId="58" applyNumberFormat="1" applyFont="1" applyFill="1" applyBorder="1" applyAlignment="1">
      <alignment horizontal="center" vertical="center" wrapText="1"/>
      <protection/>
    </xf>
    <xf numFmtId="0" fontId="158" fillId="0" borderId="0" xfId="58" applyFont="1" applyFill="1" applyBorder="1" applyAlignment="1">
      <alignment horizontal="center" vertical="center" wrapText="1"/>
      <protection/>
    </xf>
    <xf numFmtId="186" fontId="159" fillId="0" borderId="0" xfId="58" applyNumberFormat="1" applyFont="1" applyFill="1" applyBorder="1" applyAlignment="1">
      <alignment horizontal="center" vertical="center" wrapText="1"/>
      <protection/>
    </xf>
    <xf numFmtId="210" fontId="159" fillId="0" borderId="10" xfId="58" applyNumberFormat="1" applyFont="1" applyFill="1" applyBorder="1" applyAlignment="1">
      <alignment horizontal="center" vertical="center" wrapText="1"/>
      <protection/>
    </xf>
    <xf numFmtId="0" fontId="159" fillId="0" borderId="0" xfId="58" applyFont="1" applyFill="1" applyBorder="1" applyAlignment="1">
      <alignment horizontal="center" vertical="center" wrapText="1"/>
      <protection/>
    </xf>
    <xf numFmtId="214" fontId="158" fillId="0" borderId="0" xfId="58" applyNumberFormat="1" applyFont="1" applyFill="1" applyBorder="1" applyAlignment="1">
      <alignment horizontal="center" vertical="center" wrapText="1"/>
      <protection/>
    </xf>
    <xf numFmtId="0" fontId="158" fillId="0" borderId="10" xfId="58" applyFont="1" applyFill="1" applyBorder="1" applyAlignment="1">
      <alignment horizontal="center" vertical="center" wrapText="1"/>
      <protection/>
    </xf>
    <xf numFmtId="214" fontId="159" fillId="0" borderId="0" xfId="58" applyNumberFormat="1" applyFont="1" applyFill="1" applyBorder="1" applyAlignment="1">
      <alignment horizontal="center" vertical="center" wrapText="1"/>
      <protection/>
    </xf>
    <xf numFmtId="0" fontId="159" fillId="0" borderId="10" xfId="58" applyFont="1" applyFill="1" applyBorder="1" applyAlignment="1">
      <alignment horizontal="center" vertical="center" wrapText="1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212" fontId="160" fillId="0" borderId="0" xfId="58" applyNumberFormat="1" applyFont="1" applyFill="1" applyAlignment="1">
      <alignment horizontal="center" vertical="center" wrapText="1"/>
      <protection/>
    </xf>
    <xf numFmtId="0" fontId="160" fillId="0" borderId="0" xfId="58" applyFont="1" applyFill="1" applyAlignment="1">
      <alignment horizontal="center" vertical="center" wrapText="1"/>
      <protection/>
    </xf>
    <xf numFmtId="214" fontId="160" fillId="0" borderId="0" xfId="58" applyNumberFormat="1" applyFont="1" applyFill="1" applyAlignment="1">
      <alignment horizontal="center" vertical="center" wrapText="1"/>
      <protection/>
    </xf>
    <xf numFmtId="186" fontId="158" fillId="0" borderId="0" xfId="58" applyNumberFormat="1" applyFont="1" applyFill="1" applyAlignment="1">
      <alignment horizontal="center" vertical="center" wrapText="1"/>
      <protection/>
    </xf>
    <xf numFmtId="0" fontId="160" fillId="0" borderId="0" xfId="58" applyFont="1" applyFill="1" applyBorder="1" applyAlignment="1">
      <alignment horizontal="center" vertical="center" wrapText="1"/>
      <protection/>
    </xf>
    <xf numFmtId="214" fontId="160" fillId="0" borderId="0" xfId="58" applyNumberFormat="1" applyFont="1" applyFill="1" applyBorder="1" applyAlignment="1">
      <alignment horizontal="center" vertical="center" wrapText="1"/>
      <protection/>
    </xf>
    <xf numFmtId="212" fontId="63" fillId="0" borderId="0" xfId="58" applyNumberFormat="1" applyFont="1" applyFill="1" applyAlignment="1">
      <alignment horizontal="center" vertical="center" wrapText="1"/>
      <protection/>
    </xf>
    <xf numFmtId="186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214" fontId="99" fillId="0" borderId="0" xfId="0" applyNumberFormat="1" applyFont="1" applyFill="1" applyBorder="1" applyAlignment="1">
      <alignment horizontal="center" vertical="center" wrapText="1"/>
    </xf>
    <xf numFmtId="212" fontId="11" fillId="0" borderId="0" xfId="58" applyNumberFormat="1" applyFont="1" applyFill="1" applyAlignment="1">
      <alignment horizontal="center" vertical="center" wrapText="1"/>
      <protection/>
    </xf>
    <xf numFmtId="214" fontId="11" fillId="0" borderId="0" xfId="58" applyNumberFormat="1" applyFont="1" applyFill="1" applyAlignment="1">
      <alignment horizontal="center" vertical="center" wrapText="1"/>
      <protection/>
    </xf>
    <xf numFmtId="186" fontId="63" fillId="0" borderId="0" xfId="58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8" applyNumberFormat="1" applyFont="1" applyFill="1" applyBorder="1" applyAlignment="1">
      <alignment horizontal="center" vertical="center" wrapText="1"/>
      <protection/>
    </xf>
    <xf numFmtId="212" fontId="11" fillId="0" borderId="0" xfId="58" applyNumberFormat="1" applyFont="1" applyFill="1" applyBorder="1" applyAlignment="1">
      <alignment horizontal="center" vertical="center" wrapText="1"/>
      <protection/>
    </xf>
    <xf numFmtId="188" fontId="13" fillId="0" borderId="0" xfId="5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71" fillId="0" borderId="0" xfId="58" applyFont="1" applyFill="1" applyBorder="1" applyAlignment="1">
      <alignment horizontal="center" vertical="center" wrapText="1"/>
      <protection/>
    </xf>
    <xf numFmtId="189" fontId="71" fillId="0" borderId="0" xfId="58" applyNumberFormat="1" applyFont="1" applyFill="1" applyAlignment="1">
      <alignment horizontal="center" vertical="center" wrapText="1"/>
      <protection/>
    </xf>
    <xf numFmtId="9" fontId="63" fillId="0" borderId="0" xfId="67" applyFont="1" applyFill="1" applyAlignment="1">
      <alignment horizontal="center" vertical="center" wrapText="1"/>
    </xf>
    <xf numFmtId="2" fontId="13" fillId="0" borderId="0" xfId="58" applyNumberFormat="1" applyFont="1" applyFill="1" applyBorder="1" applyAlignment="1">
      <alignment horizontal="center" vertical="center" wrapText="1"/>
      <protection/>
    </xf>
    <xf numFmtId="2" fontId="70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214" fontId="13" fillId="0" borderId="0" xfId="58" applyNumberFormat="1" applyFont="1" applyFill="1" applyBorder="1" applyAlignment="1">
      <alignment horizontal="center" vertical="center" wrapText="1"/>
      <protection/>
    </xf>
    <xf numFmtId="214" fontId="157" fillId="0" borderId="10" xfId="58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214" fontId="10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14" fontId="10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8" applyNumberFormat="1" applyFont="1" applyFill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0" fillId="35" borderId="0" xfId="64" applyNumberFormat="1" applyFont="1" applyFill="1" applyBorder="1" applyAlignment="1">
      <alignment vertical="center" textRotation="90"/>
      <protection/>
    </xf>
    <xf numFmtId="2" fontId="111" fillId="0" borderId="0" xfId="64" applyNumberFormat="1" applyFont="1" applyAlignment="1">
      <alignment horizontal="center" vertical="center" textRotation="90"/>
      <protection/>
    </xf>
    <xf numFmtId="0" fontId="0" fillId="0" borderId="0" xfId="0" applyFill="1" applyAlignment="1">
      <alignment horizontal="center" vertical="center" wrapText="1"/>
    </xf>
    <xf numFmtId="0" fontId="63" fillId="0" borderId="10" xfId="58" applyFont="1" applyFill="1" applyBorder="1" applyAlignment="1">
      <alignment horizontal="left" vertical="center" wrapText="1"/>
      <protection/>
    </xf>
    <xf numFmtId="0" fontId="99" fillId="0" borderId="10" xfId="58" applyFont="1" applyFill="1" applyBorder="1" applyAlignment="1">
      <alignment horizontal="center" vertical="center" wrapText="1"/>
      <protection/>
    </xf>
    <xf numFmtId="0" fontId="112" fillId="0" borderId="10" xfId="58" applyFont="1" applyFill="1" applyBorder="1" applyAlignment="1">
      <alignment horizontal="center" vertical="center" wrapText="1"/>
      <protection/>
    </xf>
    <xf numFmtId="0" fontId="75" fillId="37" borderId="10" xfId="0" applyFont="1" applyFill="1" applyBorder="1" applyAlignment="1">
      <alignment horizontal="center" vertical="center" wrapText="1"/>
    </xf>
    <xf numFmtId="2" fontId="75" fillId="37" borderId="10" xfId="0" applyNumberFormat="1" applyFont="1" applyFill="1" applyBorder="1" applyAlignment="1">
      <alignment horizontal="center" vertical="center" wrapText="1"/>
    </xf>
    <xf numFmtId="214" fontId="75" fillId="37" borderId="10" xfId="0" applyNumberFormat="1" applyFont="1" applyFill="1" applyBorder="1" applyAlignment="1">
      <alignment horizontal="center" vertical="center" wrapText="1"/>
    </xf>
    <xf numFmtId="0" fontId="75" fillId="37" borderId="0" xfId="0" applyFont="1" applyFill="1" applyBorder="1" applyAlignment="1">
      <alignment horizontal="center" vertical="center" wrapText="1"/>
    </xf>
    <xf numFmtId="214" fontId="84" fillId="37" borderId="14" xfId="0" applyNumberFormat="1" applyFont="1" applyFill="1" applyBorder="1" applyAlignment="1">
      <alignment horizontal="center" vertical="center" wrapText="1"/>
    </xf>
    <xf numFmtId="0" fontId="69" fillId="37" borderId="0" xfId="58" applyFont="1" applyFill="1" applyAlignment="1">
      <alignment horizontal="center" vertical="center" wrapText="1"/>
      <protection/>
    </xf>
    <xf numFmtId="0" fontId="63" fillId="37" borderId="0" xfId="58" applyFont="1" applyFill="1" applyAlignment="1">
      <alignment horizontal="center" vertical="center" wrapText="1"/>
      <protection/>
    </xf>
    <xf numFmtId="0" fontId="86" fillId="37" borderId="13" xfId="58" applyFont="1" applyFill="1" applyBorder="1" applyAlignment="1">
      <alignment horizontal="center" vertical="center" wrapText="1"/>
      <protection/>
    </xf>
    <xf numFmtId="214" fontId="84" fillId="37" borderId="10" xfId="0" applyNumberFormat="1" applyFont="1" applyFill="1" applyBorder="1" applyAlignment="1">
      <alignment horizontal="center" vertical="center" wrapText="1"/>
    </xf>
    <xf numFmtId="9" fontId="63" fillId="37" borderId="0" xfId="67" applyFont="1" applyFill="1" applyAlignment="1">
      <alignment horizontal="center" vertical="center" wrapText="1"/>
    </xf>
    <xf numFmtId="0" fontId="71" fillId="37" borderId="0" xfId="58" applyFont="1" applyFill="1" applyAlignment="1">
      <alignment horizontal="center" vertical="center" wrapText="1"/>
      <protection/>
    </xf>
    <xf numFmtId="2" fontId="63" fillId="37" borderId="0" xfId="58" applyNumberFormat="1" applyFont="1" applyFill="1" applyBorder="1" applyAlignment="1">
      <alignment horizontal="center" vertical="center" wrapText="1"/>
      <protection/>
    </xf>
    <xf numFmtId="2" fontId="102" fillId="0" borderId="10" xfId="0" applyNumberFormat="1" applyFont="1" applyFill="1" applyBorder="1" applyAlignment="1">
      <alignment horizontal="center" vertical="center" wrapText="1"/>
    </xf>
    <xf numFmtId="0" fontId="13" fillId="0" borderId="13" xfId="58" applyFont="1" applyFill="1" applyBorder="1" applyAlignment="1">
      <alignment horizontal="center" vertical="center" wrapText="1"/>
      <protection/>
    </xf>
    <xf numFmtId="214" fontId="161" fillId="0" borderId="10" xfId="58" applyNumberFormat="1" applyFont="1" applyFill="1" applyBorder="1" applyAlignment="1">
      <alignment horizontal="center" vertical="center" wrapText="1"/>
      <protection/>
    </xf>
    <xf numFmtId="214" fontId="84" fillId="37" borderId="13" xfId="0" applyNumberFormat="1" applyFont="1" applyFill="1" applyBorder="1" applyAlignment="1">
      <alignment horizontal="center" vertical="center" wrapText="1"/>
    </xf>
    <xf numFmtId="216" fontId="4" fillId="0" borderId="0" xfId="64" applyNumberFormat="1" applyFont="1" applyBorder="1" applyAlignment="1">
      <alignment vertical="center"/>
      <protection/>
    </xf>
    <xf numFmtId="216" fontId="9" fillId="0" borderId="0" xfId="64" applyNumberFormat="1" applyFont="1" applyAlignment="1">
      <alignment horizontal="center" vertical="center" textRotation="90"/>
      <protection/>
    </xf>
    <xf numFmtId="0" fontId="64" fillId="37" borderId="0" xfId="58" applyFont="1" applyFill="1" applyAlignment="1">
      <alignment/>
      <protection/>
    </xf>
    <xf numFmtId="0" fontId="65" fillId="37" borderId="0" xfId="58" applyFont="1" applyFill="1" applyAlignment="1">
      <alignment horizontal="center"/>
      <protection/>
    </xf>
    <xf numFmtId="0" fontId="44" fillId="37" borderId="0" xfId="58" applyFont="1" applyFill="1" applyAlignment="1">
      <alignment horizontal="center"/>
      <protection/>
    </xf>
    <xf numFmtId="0" fontId="81" fillId="37" borderId="0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1" fontId="108" fillId="37" borderId="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 wrapText="1"/>
    </xf>
    <xf numFmtId="0" fontId="73" fillId="37" borderId="0" xfId="0" applyFont="1" applyFill="1" applyAlignment="1">
      <alignment wrapText="1"/>
    </xf>
    <xf numFmtId="0" fontId="43" fillId="37" borderId="0" xfId="0" applyFont="1" applyFill="1" applyAlignment="1">
      <alignment wrapText="1"/>
    </xf>
    <xf numFmtId="214" fontId="81" fillId="37" borderId="0" xfId="0" applyNumberFormat="1" applyFont="1" applyFill="1" applyBorder="1" applyAlignment="1">
      <alignment horizontal="center" vertical="center" wrapText="1"/>
    </xf>
    <xf numFmtId="214" fontId="162" fillId="0" borderId="10" xfId="0" applyNumberFormat="1" applyFont="1" applyFill="1" applyBorder="1" applyAlignment="1">
      <alignment horizontal="center" vertical="center" wrapText="1"/>
    </xf>
    <xf numFmtId="2" fontId="76" fillId="37" borderId="10" xfId="0" applyNumberFormat="1" applyFont="1" applyFill="1" applyBorder="1" applyAlignment="1">
      <alignment horizontal="center" vertical="center" wrapText="1"/>
    </xf>
    <xf numFmtId="0" fontId="76" fillId="37" borderId="10" xfId="0" applyFont="1" applyFill="1" applyBorder="1" applyAlignment="1">
      <alignment horizontal="center" vertical="center" wrapText="1"/>
    </xf>
    <xf numFmtId="210" fontId="75" fillId="37" borderId="10" xfId="0" applyNumberFormat="1" applyFont="1" applyFill="1" applyBorder="1" applyAlignment="1">
      <alignment horizontal="center" vertical="center" wrapText="1"/>
    </xf>
    <xf numFmtId="214" fontId="75" fillId="37" borderId="0" xfId="0" applyNumberFormat="1" applyFont="1" applyFill="1" applyBorder="1" applyAlignment="1">
      <alignment horizontal="center" vertical="center" wrapText="1"/>
    </xf>
    <xf numFmtId="2" fontId="12" fillId="37" borderId="10" xfId="58" applyNumberFormat="1" applyFont="1" applyFill="1" applyBorder="1" applyAlignment="1">
      <alignment horizontal="center" vertical="center" wrapText="1"/>
      <protection/>
    </xf>
    <xf numFmtId="0" fontId="104" fillId="37" borderId="10" xfId="60" applyFont="1" applyFill="1" applyBorder="1" applyAlignment="1">
      <alignment horizontal="center" vertical="center"/>
      <protection/>
    </xf>
    <xf numFmtId="0" fontId="104" fillId="37" borderId="10" xfId="58" applyFont="1" applyFill="1" applyBorder="1" applyAlignment="1">
      <alignment horizontal="center" vertical="center"/>
      <protection/>
    </xf>
    <xf numFmtId="0" fontId="60" fillId="37" borderId="10" xfId="0" applyFont="1" applyFill="1" applyBorder="1" applyAlignment="1">
      <alignment horizontal="center" vertical="center" wrapText="1"/>
    </xf>
    <xf numFmtId="0" fontId="63" fillId="37" borderId="10" xfId="58" applyFont="1" applyFill="1" applyBorder="1" applyAlignment="1">
      <alignment horizontal="left" vertical="center" wrapText="1"/>
      <protection/>
    </xf>
    <xf numFmtId="0" fontId="102" fillId="37" borderId="10" xfId="0" applyFont="1" applyFill="1" applyBorder="1" applyAlignment="1">
      <alignment horizontal="center" vertical="center" wrapText="1"/>
    </xf>
    <xf numFmtId="214" fontId="102" fillId="37" borderId="10" xfId="0" applyNumberFormat="1" applyFont="1" applyFill="1" applyBorder="1" applyAlignment="1">
      <alignment horizontal="center" vertical="center" wrapText="1"/>
    </xf>
    <xf numFmtId="214" fontId="42" fillId="37" borderId="0" xfId="0" applyNumberFormat="1" applyFont="1" applyFill="1" applyBorder="1" applyAlignment="1">
      <alignment horizontal="center" vertical="center" wrapText="1"/>
    </xf>
    <xf numFmtId="214" fontId="100" fillId="37" borderId="0" xfId="0" applyNumberFormat="1" applyFont="1" applyFill="1" applyBorder="1" applyAlignment="1">
      <alignment horizontal="center" vertical="center" wrapText="1"/>
    </xf>
    <xf numFmtId="2" fontId="42" fillId="37" borderId="10" xfId="0" applyNumberFormat="1" applyFont="1" applyFill="1" applyBorder="1" applyAlignment="1">
      <alignment horizontal="center" vertical="center" wrapText="1"/>
    </xf>
    <xf numFmtId="214" fontId="42" fillId="37" borderId="10" xfId="0" applyNumberFormat="1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214" fontId="72" fillId="37" borderId="10" xfId="58" applyNumberFormat="1" applyFont="1" applyFill="1" applyBorder="1" applyAlignment="1">
      <alignment horizontal="center" vertical="center" wrapText="1"/>
      <protection/>
    </xf>
    <xf numFmtId="0" fontId="73" fillId="37" borderId="10" xfId="0" applyFont="1" applyFill="1" applyBorder="1" applyAlignment="1">
      <alignment horizontal="center" vertical="center" wrapText="1"/>
    </xf>
    <xf numFmtId="1" fontId="105" fillId="37" borderId="0" xfId="0" applyNumberFormat="1" applyFont="1" applyFill="1" applyAlignment="1">
      <alignment vertical="center"/>
    </xf>
    <xf numFmtId="0" fontId="105" fillId="37" borderId="0" xfId="0" applyFont="1" applyFill="1" applyAlignment="1">
      <alignment vertical="center"/>
    </xf>
    <xf numFmtId="214" fontId="76" fillId="37" borderId="10" xfId="0" applyNumberFormat="1" applyFont="1" applyFill="1" applyBorder="1" applyAlignment="1">
      <alignment horizontal="center" vertical="center" wrapText="1"/>
    </xf>
    <xf numFmtId="0" fontId="106" fillId="37" borderId="0" xfId="0" applyFont="1" applyFill="1" applyBorder="1" applyAlignment="1">
      <alignment horizontal="center" vertical="center" wrapText="1"/>
    </xf>
    <xf numFmtId="214" fontId="15" fillId="37" borderId="10" xfId="58" applyNumberFormat="1" applyFont="1" applyFill="1" applyBorder="1" applyAlignment="1">
      <alignment horizontal="center" vertical="center" wrapText="1"/>
      <protection/>
    </xf>
    <xf numFmtId="0" fontId="42" fillId="37" borderId="0" xfId="0" applyFont="1" applyFill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1" fontId="75" fillId="37" borderId="10" xfId="0" applyNumberFormat="1" applyFont="1" applyFill="1" applyBorder="1" applyAlignment="1">
      <alignment horizontal="center" vertical="center" wrapText="1"/>
    </xf>
    <xf numFmtId="214" fontId="42" fillId="37" borderId="0" xfId="0" applyNumberFormat="1" applyFont="1" applyFill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 wrapText="1"/>
    </xf>
    <xf numFmtId="2" fontId="84" fillId="37" borderId="10" xfId="0" applyNumberFormat="1" applyFont="1" applyFill="1" applyBorder="1" applyAlignment="1">
      <alignment horizontal="center" vertical="center" wrapText="1"/>
    </xf>
    <xf numFmtId="186" fontId="157" fillId="37" borderId="0" xfId="58" applyNumberFormat="1" applyFont="1" applyFill="1" applyBorder="1" applyAlignment="1">
      <alignment horizontal="center" vertical="center" wrapText="1"/>
      <protection/>
    </xf>
    <xf numFmtId="210" fontId="157" fillId="37" borderId="10" xfId="58" applyNumberFormat="1" applyFont="1" applyFill="1" applyBorder="1" applyAlignment="1">
      <alignment horizontal="center" vertical="center" wrapText="1"/>
      <protection/>
    </xf>
    <xf numFmtId="214" fontId="157" fillId="37" borderId="10" xfId="58" applyNumberFormat="1" applyFont="1" applyFill="1" applyBorder="1" applyAlignment="1">
      <alignment horizontal="center" vertical="center" wrapText="1"/>
      <protection/>
    </xf>
    <xf numFmtId="0" fontId="157" fillId="37" borderId="10" xfId="58" applyFont="1" applyFill="1" applyBorder="1" applyAlignment="1">
      <alignment horizontal="center" vertical="center" wrapText="1"/>
      <protection/>
    </xf>
    <xf numFmtId="0" fontId="157" fillId="37" borderId="0" xfId="58" applyFont="1" applyFill="1" applyBorder="1" applyAlignment="1">
      <alignment horizontal="center" vertical="center" wrapText="1"/>
      <protection/>
    </xf>
    <xf numFmtId="1" fontId="104" fillId="37" borderId="10" xfId="58" applyNumberFormat="1" applyFont="1" applyFill="1" applyBorder="1" applyAlignment="1">
      <alignment horizontal="center" vertical="center"/>
      <protection/>
    </xf>
    <xf numFmtId="1" fontId="105" fillId="37" borderId="0" xfId="0" applyNumberFormat="1" applyFont="1" applyFill="1" applyAlignment="1">
      <alignment horizontal="center" vertical="center"/>
    </xf>
    <xf numFmtId="0" fontId="105" fillId="37" borderId="0" xfId="0" applyFont="1" applyFill="1" applyAlignment="1">
      <alignment horizontal="center" vertical="center"/>
    </xf>
    <xf numFmtId="0" fontId="42" fillId="37" borderId="10" xfId="0" applyFont="1" applyFill="1" applyBorder="1" applyAlignment="1">
      <alignment horizontal="center" vertical="center" wrapText="1"/>
    </xf>
    <xf numFmtId="214" fontId="102" fillId="37" borderId="10" xfId="0" applyNumberFormat="1" applyFont="1" applyFill="1" applyBorder="1" applyAlignment="1" applyProtection="1">
      <alignment horizontal="center" vertical="center" wrapText="1"/>
      <protection locked="0"/>
    </xf>
    <xf numFmtId="186" fontId="72" fillId="37" borderId="0" xfId="58" applyNumberFormat="1" applyFont="1" applyFill="1" applyBorder="1" applyAlignment="1">
      <alignment horizontal="center" vertical="center" wrapText="1"/>
      <protection/>
    </xf>
    <xf numFmtId="210" fontId="72" fillId="37" borderId="10" xfId="58" applyNumberFormat="1" applyFont="1" applyFill="1" applyBorder="1" applyAlignment="1">
      <alignment horizontal="center" vertical="center" wrapText="1"/>
      <protection/>
    </xf>
    <xf numFmtId="0" fontId="72" fillId="37" borderId="10" xfId="58" applyFont="1" applyFill="1" applyBorder="1" applyAlignment="1">
      <alignment horizontal="center" vertical="center" wrapText="1"/>
      <protection/>
    </xf>
    <xf numFmtId="0" fontId="72" fillId="37" borderId="0" xfId="58" applyFont="1" applyFill="1" applyBorder="1" applyAlignment="1">
      <alignment horizontal="center" vertical="center" wrapText="1"/>
      <protection/>
    </xf>
    <xf numFmtId="0" fontId="72" fillId="37" borderId="15" xfId="58" applyFont="1" applyFill="1" applyBorder="1" applyAlignment="1">
      <alignment horizontal="center" vertical="center" wrapText="1"/>
      <protection/>
    </xf>
    <xf numFmtId="0" fontId="84" fillId="37" borderId="14" xfId="0" applyFont="1" applyFill="1" applyBorder="1" applyAlignment="1">
      <alignment horizontal="center" vertical="center" wrapText="1"/>
    </xf>
    <xf numFmtId="2" fontId="84" fillId="37" borderId="14" xfId="0" applyNumberFormat="1" applyFont="1" applyFill="1" applyBorder="1" applyAlignment="1">
      <alignment horizontal="center" vertical="center" wrapText="1"/>
    </xf>
    <xf numFmtId="186" fontId="158" fillId="37" borderId="0" xfId="58" applyNumberFormat="1" applyFont="1" applyFill="1" applyBorder="1" applyAlignment="1">
      <alignment horizontal="center" vertical="center" wrapText="1"/>
      <protection/>
    </xf>
    <xf numFmtId="210" fontId="158" fillId="37" borderId="10" xfId="58" applyNumberFormat="1" applyFont="1" applyFill="1" applyBorder="1" applyAlignment="1">
      <alignment horizontal="center" vertical="center" wrapText="1"/>
      <protection/>
    </xf>
    <xf numFmtId="214" fontId="158" fillId="37" borderId="10" xfId="58" applyNumberFormat="1" applyFont="1" applyFill="1" applyBorder="1" applyAlignment="1">
      <alignment horizontal="center" vertical="center" wrapText="1"/>
      <protection/>
    </xf>
    <xf numFmtId="0" fontId="158" fillId="37" borderId="0" xfId="58" applyFont="1" applyFill="1" applyBorder="1" applyAlignment="1">
      <alignment horizontal="center" vertical="center" wrapText="1"/>
      <protection/>
    </xf>
    <xf numFmtId="0" fontId="84" fillId="37" borderId="13" xfId="0" applyFont="1" applyFill="1" applyBorder="1" applyAlignment="1">
      <alignment horizontal="center" vertical="center" wrapText="1"/>
    </xf>
    <xf numFmtId="2" fontId="84" fillId="37" borderId="13" xfId="0" applyNumberFormat="1" applyFont="1" applyFill="1" applyBorder="1" applyAlignment="1">
      <alignment horizontal="center" vertical="center" wrapText="1"/>
    </xf>
    <xf numFmtId="2" fontId="163" fillId="37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5" fillId="0" borderId="0" xfId="58" applyFont="1" applyFill="1" applyAlignment="1">
      <alignment horizontal="right"/>
      <protection/>
    </xf>
    <xf numFmtId="0" fontId="40" fillId="0" borderId="0" xfId="58" applyFont="1" applyFill="1" applyAlignment="1">
      <alignment horizontal="center"/>
      <protection/>
    </xf>
    <xf numFmtId="0" fontId="97" fillId="0" borderId="0" xfId="58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73" fillId="37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8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157" fillId="0" borderId="17" xfId="58" applyFont="1" applyFill="1" applyBorder="1" applyAlignment="1">
      <alignment horizontal="center" vertical="center" wrapText="1"/>
      <protection/>
    </xf>
    <xf numFmtId="0" fontId="157" fillId="0" borderId="14" xfId="58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37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59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164" fillId="37" borderId="10" xfId="0" applyFont="1" applyFill="1" applyBorder="1" applyAlignment="1">
      <alignment horizontal="center" vertical="center" wrapText="1"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4" xfId="64" applyFont="1" applyBorder="1" applyAlignment="1">
      <alignment horizontal="center" vertical="center" wrapText="1"/>
      <protection/>
    </xf>
    <xf numFmtId="0" fontId="49" fillId="0" borderId="18" xfId="64" applyFont="1" applyBorder="1" applyAlignment="1">
      <alignment horizontal="center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49" fillId="0" borderId="0" xfId="64" applyFont="1" applyBorder="1" applyAlignment="1">
      <alignment horizontal="center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/>
      <protection/>
    </xf>
    <xf numFmtId="0" fontId="22" fillId="0" borderId="15" xfId="64" applyFont="1" applyBorder="1" applyAlignment="1">
      <alignment horizontal="center"/>
      <protection/>
    </xf>
    <xf numFmtId="0" fontId="8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49" fillId="0" borderId="0" xfId="64" applyFont="1" applyFill="1" applyBorder="1" applyAlignment="1">
      <alignment horizontal="center"/>
      <protection/>
    </xf>
    <xf numFmtId="0" fontId="17" fillId="0" borderId="16" xfId="64" applyFont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 wrapText="1"/>
      <protection/>
    </xf>
    <xf numFmtId="0" fontId="17" fillId="0" borderId="15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right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7" xfId="64" applyFont="1" applyFill="1" applyBorder="1" applyAlignment="1">
      <alignment horizontal="center" vertical="center" wrapText="1"/>
      <protection/>
    </xf>
    <xf numFmtId="0" fontId="17" fillId="0" borderId="14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1" fontId="101" fillId="35" borderId="10" xfId="64" applyNumberFormat="1" applyFont="1" applyFill="1" applyBorder="1" applyAlignment="1">
      <alignment horizontal="center" vertical="center" textRotation="90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92" fillId="0" borderId="0" xfId="0" applyFont="1" applyFill="1" applyAlignment="1">
      <alignment horizontal="right"/>
    </xf>
    <xf numFmtId="0" fontId="93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94" fillId="0" borderId="0" xfId="58" applyFont="1" applyFill="1" applyAlignment="1">
      <alignment horizontal="center"/>
      <protection/>
    </xf>
    <xf numFmtId="0" fontId="29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36" fillId="34" borderId="10" xfId="63" applyFont="1" applyFill="1" applyBorder="1" applyAlignment="1">
      <alignment horizontal="center" vertical="center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36" fillId="34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36" fillId="33" borderId="10" xfId="63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/>
    </xf>
    <xf numFmtId="0" fontId="35" fillId="0" borderId="13" xfId="63" applyFont="1" applyBorder="1" applyAlignment="1">
      <alignment horizontal="center" vertical="center" wrapText="1"/>
      <protection/>
    </xf>
    <xf numFmtId="0" fontId="35" fillId="0" borderId="17" xfId="63" applyFont="1" applyBorder="1" applyAlignment="1">
      <alignment horizontal="center" vertical="center" wrapText="1"/>
      <protection/>
    </xf>
    <xf numFmtId="0" fontId="35" fillId="0" borderId="14" xfId="63" applyFont="1" applyBorder="1" applyAlignment="1">
      <alignment horizontal="center"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35" fillId="34" borderId="10" xfId="63" applyFont="1" applyFill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/>
      <protection/>
    </xf>
    <xf numFmtId="0" fontId="35" fillId="35" borderId="10" xfId="63" applyFont="1" applyFill="1" applyBorder="1" applyAlignment="1">
      <alignment horizontal="center" vertical="center" wrapText="1"/>
      <protection/>
    </xf>
    <xf numFmtId="0" fontId="20" fillId="0" borderId="0" xfId="63" applyFont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7" xfId="63" applyFont="1" applyBorder="1" applyAlignment="1">
      <alignment horizontal="center" vertical="center" wrapText="1"/>
      <protection/>
    </xf>
    <xf numFmtId="0" fontId="58" fillId="0" borderId="14" xfId="63" applyFont="1" applyBorder="1" applyAlignment="1">
      <alignment horizontal="center" vertical="center" wrapText="1"/>
      <protection/>
    </xf>
    <xf numFmtId="0" fontId="35" fillId="36" borderId="16" xfId="63" applyFont="1" applyFill="1" applyBorder="1" applyAlignment="1">
      <alignment horizontal="center" vertical="center" wrapText="1"/>
      <protection/>
    </xf>
    <xf numFmtId="0" fontId="35" fillId="36" borderId="15" xfId="63" applyFont="1" applyFill="1" applyBorder="1" applyAlignment="1">
      <alignment horizontal="center" vertical="center" wrapText="1"/>
      <protection/>
    </xf>
    <xf numFmtId="0" fontId="36" fillId="36" borderId="16" xfId="63" applyFont="1" applyFill="1" applyBorder="1" applyAlignment="1">
      <alignment horizontal="center" vertical="center" wrapText="1"/>
      <protection/>
    </xf>
    <xf numFmtId="0" fontId="36" fillId="36" borderId="15" xfId="63" applyFont="1" applyFill="1" applyBorder="1" applyAlignment="1">
      <alignment horizontal="center" vertical="center" wrapText="1"/>
      <protection/>
    </xf>
    <xf numFmtId="0" fontId="36" fillId="34" borderId="16" xfId="63" applyFont="1" applyFill="1" applyBorder="1" applyAlignment="1">
      <alignment horizontal="center" vertical="center" wrapText="1"/>
      <protection/>
    </xf>
    <xf numFmtId="0" fontId="36" fillId="34" borderId="19" xfId="63" applyFont="1" applyFill="1" applyBorder="1" applyAlignment="1">
      <alignment horizontal="center" vertical="center" wrapText="1"/>
      <protection/>
    </xf>
    <xf numFmtId="0" fontId="36" fillId="35" borderId="10" xfId="63" applyFont="1" applyFill="1" applyBorder="1" applyAlignment="1">
      <alignment horizontal="center" vertical="center" wrapText="1"/>
      <protection/>
    </xf>
    <xf numFmtId="0" fontId="1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 wrapText="1"/>
    </xf>
    <xf numFmtId="17" fontId="114" fillId="0" borderId="18" xfId="0" applyNumberFormat="1" applyFont="1" applyFill="1" applyBorder="1" applyAlignment="1" quotePrefix="1">
      <alignment horizontal="center" vertical="center" wrapText="1"/>
    </xf>
    <xf numFmtId="0" fontId="114" fillId="0" borderId="18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_June-11 Jalpaiguri" xfId="61"/>
    <cellStyle name="Normal 3_Mar' 09_NREGS-Jalpaiguri" xfId="62"/>
    <cellStyle name="Normal_APD-II_Mar' 09_NREGS-Jalpaiguri" xfId="63"/>
    <cellStyle name="Normal_April, 08_NREGS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A16" sqref="A16:IV16"/>
    </sheetView>
  </sheetViews>
  <sheetFormatPr defaultColWidth="9.140625" defaultRowHeight="15"/>
  <cols>
    <col min="1" max="1" width="6.28125" style="142" customWidth="1"/>
    <col min="2" max="2" width="26.28125" style="142" bestFit="1" customWidth="1"/>
    <col min="3" max="3" width="20.00390625" style="142" customWidth="1"/>
    <col min="4" max="7" width="17.28125" style="142" customWidth="1"/>
    <col min="8" max="8" width="16.28125" style="142" customWidth="1"/>
    <col min="9" max="9" width="18.421875" style="282" customWidth="1"/>
    <col min="10" max="10" width="18.140625" style="142" customWidth="1"/>
    <col min="11" max="11" width="16.140625" style="142" customWidth="1"/>
    <col min="12" max="12" width="18.57421875" style="282" customWidth="1"/>
    <col min="13" max="13" width="17.7109375" style="142" bestFit="1" customWidth="1"/>
    <col min="14" max="14" width="15.7109375" style="142" customWidth="1"/>
    <col min="15" max="15" width="18.7109375" style="142" customWidth="1"/>
    <col min="16" max="16" width="16.8515625" style="142" customWidth="1"/>
    <col min="17" max="17" width="20.7109375" style="142" customWidth="1"/>
    <col min="18" max="18" width="15.7109375" style="142" customWidth="1"/>
    <col min="19" max="19" width="15.57421875" style="142" customWidth="1"/>
    <col min="20" max="20" width="14.421875" style="142" customWidth="1"/>
    <col min="21" max="21" width="15.28125" style="142" customWidth="1"/>
    <col min="22" max="22" width="24.8515625" style="142" bestFit="1" customWidth="1"/>
    <col min="23" max="23" width="23.57421875" style="142" customWidth="1"/>
    <col min="24" max="24" width="16.28125" style="124" customWidth="1"/>
    <col min="25" max="25" width="27.421875" style="124" customWidth="1"/>
    <col min="26" max="26" width="10.57421875" style="124" bestFit="1" customWidth="1"/>
    <col min="27" max="27" width="23.57421875" style="124" bestFit="1" customWidth="1"/>
    <col min="28" max="31" width="9.140625" style="124" customWidth="1"/>
    <col min="32" max="35" width="23.57421875" style="124" bestFit="1" customWidth="1"/>
    <col min="36" max="16384" width="9.140625" style="124" customWidth="1"/>
  </cols>
  <sheetData>
    <row r="1" spans="1:23" s="103" customFormat="1" ht="12" customHeight="1">
      <c r="A1" s="117"/>
      <c r="B1" s="102"/>
      <c r="C1" s="102"/>
      <c r="D1" s="117"/>
      <c r="E1" s="117"/>
      <c r="F1" s="117"/>
      <c r="G1" s="117"/>
      <c r="H1" s="117"/>
      <c r="I1" s="274"/>
      <c r="J1" s="117"/>
      <c r="K1" s="117"/>
      <c r="L1" s="274"/>
      <c r="M1" s="117"/>
      <c r="N1" s="117"/>
      <c r="O1" s="117"/>
      <c r="P1" s="344"/>
      <c r="Q1" s="344"/>
      <c r="R1" s="344"/>
      <c r="S1" s="344"/>
      <c r="T1" s="117"/>
      <c r="U1" s="102"/>
      <c r="V1" s="102"/>
      <c r="W1" s="102"/>
    </row>
    <row r="2" spans="1:23" s="103" customFormat="1" ht="31.5" customHeight="1">
      <c r="A2" s="345" t="s">
        <v>117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118"/>
      <c r="W2" s="118"/>
    </row>
    <row r="3" spans="1:23" s="103" customFormat="1" ht="22.5" customHeight="1">
      <c r="A3" s="119"/>
      <c r="B3" s="119"/>
      <c r="C3" s="119"/>
      <c r="D3" s="119"/>
      <c r="E3" s="119"/>
      <c r="F3" s="119"/>
      <c r="G3" s="119"/>
      <c r="H3" s="119"/>
      <c r="I3" s="275"/>
      <c r="J3" s="119"/>
      <c r="K3" s="119"/>
      <c r="L3" s="275"/>
      <c r="M3" s="119"/>
      <c r="N3" s="119"/>
      <c r="O3" s="119"/>
      <c r="P3" s="119"/>
      <c r="Q3" s="119"/>
      <c r="R3" s="119"/>
      <c r="S3" s="355" t="s">
        <v>142</v>
      </c>
      <c r="T3" s="355"/>
      <c r="U3" s="102"/>
      <c r="V3" s="102"/>
      <c r="W3" s="102"/>
    </row>
    <row r="4" spans="1:23" s="103" customFormat="1" ht="24.75" customHeight="1">
      <c r="A4" s="346" t="s">
        <v>30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120"/>
      <c r="W4" s="120"/>
    </row>
    <row r="5" spans="1:23" s="103" customFormat="1" ht="13.5" customHeight="1">
      <c r="A5" s="121"/>
      <c r="B5" s="121"/>
      <c r="C5" s="121"/>
      <c r="D5" s="121"/>
      <c r="E5" s="121"/>
      <c r="F5" s="121"/>
      <c r="G5" s="121"/>
      <c r="H5" s="121"/>
      <c r="I5" s="276"/>
      <c r="J5" s="121"/>
      <c r="K5" s="121"/>
      <c r="L5" s="276"/>
      <c r="M5" s="121"/>
      <c r="N5" s="121"/>
      <c r="O5" s="121"/>
      <c r="P5" s="121"/>
      <c r="Q5" s="121"/>
      <c r="R5" s="121"/>
      <c r="S5" s="122"/>
      <c r="T5" s="102"/>
      <c r="U5" s="102"/>
      <c r="V5" s="102"/>
      <c r="W5" s="102"/>
    </row>
    <row r="6" spans="1:23" ht="20.25" customHeight="1">
      <c r="A6" s="347" t="s">
        <v>143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123"/>
      <c r="W6" s="123"/>
    </row>
    <row r="7" spans="1:23" s="131" customFormat="1" ht="14.25" customHeight="1">
      <c r="A7" s="125"/>
      <c r="B7" s="126"/>
      <c r="C7" s="127"/>
      <c r="D7" s="127"/>
      <c r="E7" s="127"/>
      <c r="F7" s="127"/>
      <c r="G7" s="127"/>
      <c r="H7" s="128"/>
      <c r="I7" s="277"/>
      <c r="J7" s="127"/>
      <c r="K7" s="127"/>
      <c r="L7" s="283"/>
      <c r="M7" s="129"/>
      <c r="N7" s="129"/>
      <c r="O7" s="127"/>
      <c r="P7" s="129"/>
      <c r="Q7" s="127"/>
      <c r="R7" s="127"/>
      <c r="S7" s="127"/>
      <c r="T7" s="130"/>
      <c r="U7" s="126"/>
      <c r="W7" s="132"/>
    </row>
    <row r="8" spans="1:21" s="134" customFormat="1" ht="20.25">
      <c r="A8" s="342">
        <v>1</v>
      </c>
      <c r="B8" s="342">
        <v>2</v>
      </c>
      <c r="C8" s="133"/>
      <c r="D8" s="342">
        <v>3</v>
      </c>
      <c r="E8" s="342"/>
      <c r="F8" s="342"/>
      <c r="G8" s="342"/>
      <c r="H8" s="342">
        <v>4</v>
      </c>
      <c r="I8" s="348">
        <v>5</v>
      </c>
      <c r="J8" s="342">
        <v>6</v>
      </c>
      <c r="K8" s="342">
        <v>7</v>
      </c>
      <c r="L8" s="348">
        <v>8</v>
      </c>
      <c r="M8" s="342">
        <v>9</v>
      </c>
      <c r="N8" s="342"/>
      <c r="O8" s="342"/>
      <c r="P8" s="342"/>
      <c r="Q8" s="342"/>
      <c r="R8" s="133"/>
      <c r="S8" s="342">
        <v>10</v>
      </c>
      <c r="T8" s="342">
        <v>11</v>
      </c>
      <c r="U8" s="342">
        <v>12</v>
      </c>
    </row>
    <row r="9" spans="1:21" s="134" customFormat="1" ht="20.25">
      <c r="A9" s="342"/>
      <c r="B9" s="342"/>
      <c r="C9" s="133"/>
      <c r="D9" s="133" t="s">
        <v>16</v>
      </c>
      <c r="E9" s="133" t="s">
        <v>17</v>
      </c>
      <c r="F9" s="133" t="s">
        <v>18</v>
      </c>
      <c r="G9" s="133" t="s">
        <v>19</v>
      </c>
      <c r="H9" s="342"/>
      <c r="I9" s="348">
        <v>5</v>
      </c>
      <c r="J9" s="342">
        <v>6</v>
      </c>
      <c r="K9" s="342">
        <v>7</v>
      </c>
      <c r="L9" s="348">
        <v>8</v>
      </c>
      <c r="M9" s="133" t="s">
        <v>16</v>
      </c>
      <c r="N9" s="133" t="s">
        <v>17</v>
      </c>
      <c r="O9" s="133" t="s">
        <v>18</v>
      </c>
      <c r="P9" s="133" t="s">
        <v>19</v>
      </c>
      <c r="Q9" s="133" t="s">
        <v>20</v>
      </c>
      <c r="R9" s="133"/>
      <c r="S9" s="342"/>
      <c r="T9" s="342"/>
      <c r="U9" s="342"/>
    </row>
    <row r="10" spans="1:25" s="137" customFormat="1" ht="76.5" customHeight="1">
      <c r="A10" s="342" t="s">
        <v>0</v>
      </c>
      <c r="B10" s="349" t="s">
        <v>21</v>
      </c>
      <c r="C10" s="342" t="s">
        <v>127</v>
      </c>
      <c r="D10" s="343" t="s">
        <v>1</v>
      </c>
      <c r="E10" s="343"/>
      <c r="F10" s="343"/>
      <c r="G10" s="343"/>
      <c r="H10" s="342" t="s">
        <v>6</v>
      </c>
      <c r="I10" s="348" t="s">
        <v>7</v>
      </c>
      <c r="J10" s="342" t="s">
        <v>8</v>
      </c>
      <c r="K10" s="342" t="s">
        <v>9</v>
      </c>
      <c r="L10" s="348" t="s">
        <v>10</v>
      </c>
      <c r="M10" s="342" t="s">
        <v>11</v>
      </c>
      <c r="N10" s="342"/>
      <c r="O10" s="342"/>
      <c r="P10" s="342"/>
      <c r="Q10" s="342"/>
      <c r="R10" s="342"/>
      <c r="S10" s="342" t="s">
        <v>13</v>
      </c>
      <c r="T10" s="342" t="s">
        <v>14</v>
      </c>
      <c r="U10" s="342" t="s">
        <v>15</v>
      </c>
      <c r="V10" s="136"/>
      <c r="W10" s="136"/>
      <c r="Y10" s="137">
        <v>1.85</v>
      </c>
    </row>
    <row r="11" spans="1:23" s="137" customFormat="1" ht="170.25" customHeight="1">
      <c r="A11" s="342"/>
      <c r="B11" s="349"/>
      <c r="C11" s="342"/>
      <c r="D11" s="135" t="s">
        <v>2</v>
      </c>
      <c r="E11" s="135" t="s">
        <v>3</v>
      </c>
      <c r="F11" s="135" t="s">
        <v>4</v>
      </c>
      <c r="G11" s="135" t="s">
        <v>5</v>
      </c>
      <c r="H11" s="342"/>
      <c r="I11" s="348"/>
      <c r="J11" s="342"/>
      <c r="K11" s="342"/>
      <c r="L11" s="348"/>
      <c r="M11" s="133" t="s">
        <v>2</v>
      </c>
      <c r="N11" s="133" t="s">
        <v>3</v>
      </c>
      <c r="O11" s="133" t="s">
        <v>4</v>
      </c>
      <c r="P11" s="133" t="s">
        <v>5</v>
      </c>
      <c r="Q11" s="133" t="s">
        <v>12</v>
      </c>
      <c r="R11" s="133" t="s">
        <v>103</v>
      </c>
      <c r="S11" s="342"/>
      <c r="T11" s="342"/>
      <c r="U11" s="342"/>
      <c r="V11" s="341" t="s">
        <v>132</v>
      </c>
      <c r="W11" s="340" t="s">
        <v>118</v>
      </c>
    </row>
    <row r="12" spans="1:23" s="134" customFormat="1" ht="40.5" customHeight="1">
      <c r="A12" s="133">
        <v>1</v>
      </c>
      <c r="B12" s="133">
        <v>2</v>
      </c>
      <c r="C12" s="133">
        <v>3</v>
      </c>
      <c r="D12" s="133" t="s">
        <v>105</v>
      </c>
      <c r="E12" s="133" t="s">
        <v>106</v>
      </c>
      <c r="F12" s="133" t="s">
        <v>107</v>
      </c>
      <c r="G12" s="133" t="s">
        <v>108</v>
      </c>
      <c r="H12" s="133">
        <v>4</v>
      </c>
      <c r="I12" s="304">
        <v>5</v>
      </c>
      <c r="J12" s="133">
        <v>6</v>
      </c>
      <c r="K12" s="133">
        <v>7</v>
      </c>
      <c r="L12" s="304">
        <v>8</v>
      </c>
      <c r="M12" s="133" t="s">
        <v>109</v>
      </c>
      <c r="N12" s="133" t="s">
        <v>110</v>
      </c>
      <c r="O12" s="133" t="s">
        <v>111</v>
      </c>
      <c r="P12" s="133" t="s">
        <v>112</v>
      </c>
      <c r="Q12" s="133" t="s">
        <v>113</v>
      </c>
      <c r="R12" s="133" t="s">
        <v>104</v>
      </c>
      <c r="S12" s="133">
        <v>10</v>
      </c>
      <c r="T12" s="133">
        <v>11</v>
      </c>
      <c r="U12" s="133">
        <v>12</v>
      </c>
      <c r="V12" s="341"/>
      <c r="W12" s="340"/>
    </row>
    <row r="13" spans="1:26" s="259" customFormat="1" ht="47.25" customHeight="1">
      <c r="A13" s="256">
        <v>1</v>
      </c>
      <c r="B13" s="256" t="s">
        <v>22</v>
      </c>
      <c r="C13" s="256">
        <v>81308</v>
      </c>
      <c r="D13" s="256">
        <v>39729</v>
      </c>
      <c r="E13" s="256">
        <v>16111</v>
      </c>
      <c r="F13" s="256">
        <v>23803</v>
      </c>
      <c r="G13" s="256">
        <v>79643</v>
      </c>
      <c r="H13" s="256">
        <v>88915</v>
      </c>
      <c r="I13" s="256">
        <v>37246</v>
      </c>
      <c r="J13" s="256">
        <v>33459</v>
      </c>
      <c r="K13" s="286">
        <v>34573</v>
      </c>
      <c r="L13" s="256">
        <v>630154</v>
      </c>
      <c r="M13" s="258">
        <v>1.53944</v>
      </c>
      <c r="N13" s="258">
        <v>0.94882</v>
      </c>
      <c r="O13" s="258">
        <v>2.42763</v>
      </c>
      <c r="P13" s="258">
        <v>4.91589</v>
      </c>
      <c r="Q13" s="307">
        <v>1.68656</v>
      </c>
      <c r="R13" s="307">
        <v>0</v>
      </c>
      <c r="S13" s="256">
        <v>0</v>
      </c>
      <c r="T13" s="256">
        <v>18</v>
      </c>
      <c r="U13" s="256">
        <v>13</v>
      </c>
      <c r="V13" s="258">
        <f aca="true" t="shared" si="0" ref="V13:V20">(Q13/P13)*100</f>
        <v>34.308334808142575</v>
      </c>
      <c r="W13" s="287">
        <f aca="true" t="shared" si="1" ref="W13:W20">(P13*100000)/J13</f>
        <v>14.69228010400789</v>
      </c>
      <c r="X13" s="288"/>
      <c r="Y13" s="288"/>
      <c r="Z13" s="288"/>
    </row>
    <row r="14" spans="1:26" s="259" customFormat="1" ht="47.25" customHeight="1">
      <c r="A14" s="256">
        <v>2</v>
      </c>
      <c r="B14" s="256" t="s">
        <v>23</v>
      </c>
      <c r="C14" s="256">
        <v>59222</v>
      </c>
      <c r="D14" s="256">
        <v>18574</v>
      </c>
      <c r="E14" s="256">
        <v>21679</v>
      </c>
      <c r="F14" s="256">
        <v>18969</v>
      </c>
      <c r="G14" s="256">
        <v>59222</v>
      </c>
      <c r="H14" s="256">
        <v>18576</v>
      </c>
      <c r="I14" s="256">
        <v>13188</v>
      </c>
      <c r="J14" s="256">
        <v>18440</v>
      </c>
      <c r="K14" s="256">
        <v>10044</v>
      </c>
      <c r="L14" s="256">
        <v>192438</v>
      </c>
      <c r="M14" s="285">
        <v>1.00513</v>
      </c>
      <c r="N14" s="257">
        <v>1.3442699999999999</v>
      </c>
      <c r="O14" s="257">
        <v>2.28462</v>
      </c>
      <c r="P14" s="258">
        <v>4.63402</v>
      </c>
      <c r="Q14" s="307">
        <v>1.6812000000000002</v>
      </c>
      <c r="R14" s="307">
        <v>0</v>
      </c>
      <c r="S14" s="286">
        <v>0</v>
      </c>
      <c r="T14" s="286">
        <v>0</v>
      </c>
      <c r="U14" s="286">
        <v>0</v>
      </c>
      <c r="V14" s="258">
        <v>62.09622058054806</v>
      </c>
      <c r="W14" s="287">
        <v>21.21039273310179</v>
      </c>
      <c r="X14" s="288"/>
      <c r="Y14" s="288"/>
      <c r="Z14" s="288"/>
    </row>
    <row r="15" spans="1:26" s="259" customFormat="1" ht="47.25" customHeight="1">
      <c r="A15" s="256">
        <v>3</v>
      </c>
      <c r="B15" s="256" t="s">
        <v>24</v>
      </c>
      <c r="C15" s="256">
        <v>25693</v>
      </c>
      <c r="D15" s="256">
        <v>5715</v>
      </c>
      <c r="E15" s="256">
        <v>11476</v>
      </c>
      <c r="F15" s="256">
        <v>8437</v>
      </c>
      <c r="G15" s="256">
        <v>25628</v>
      </c>
      <c r="H15" s="256">
        <v>15623</v>
      </c>
      <c r="I15" s="256">
        <v>4333</v>
      </c>
      <c r="J15" s="256">
        <v>15623</v>
      </c>
      <c r="K15" s="256">
        <v>3765</v>
      </c>
      <c r="L15" s="256">
        <v>65183</v>
      </c>
      <c r="M15" s="257">
        <v>0.40191</v>
      </c>
      <c r="N15" s="257">
        <v>0.8932899999999999</v>
      </c>
      <c r="O15" s="257">
        <v>0.9739899999999999</v>
      </c>
      <c r="P15" s="258">
        <v>2.26919</v>
      </c>
      <c r="Q15" s="258">
        <v>1.12058</v>
      </c>
      <c r="R15" s="258">
        <v>0</v>
      </c>
      <c r="S15" s="256">
        <v>5</v>
      </c>
      <c r="T15" s="256">
        <v>21</v>
      </c>
      <c r="U15" s="256">
        <v>13</v>
      </c>
      <c r="V15" s="258">
        <f t="shared" si="0"/>
        <v>49.382378734262</v>
      </c>
      <c r="W15" s="287">
        <f t="shared" si="1"/>
        <v>14.524675158420278</v>
      </c>
      <c r="X15" s="288"/>
      <c r="Y15" s="288"/>
      <c r="Z15" s="288"/>
    </row>
    <row r="16" spans="1:26" s="259" customFormat="1" ht="47.25" customHeight="1">
      <c r="A16" s="256">
        <v>4</v>
      </c>
      <c r="B16" s="256" t="s">
        <v>25</v>
      </c>
      <c r="C16" s="312">
        <v>70830</v>
      </c>
      <c r="D16" s="256">
        <v>45575</v>
      </c>
      <c r="E16" s="256">
        <v>817</v>
      </c>
      <c r="F16" s="256">
        <v>24359</v>
      </c>
      <c r="G16" s="256">
        <v>70751</v>
      </c>
      <c r="H16" s="312">
        <v>24465</v>
      </c>
      <c r="I16" s="256">
        <v>7658</v>
      </c>
      <c r="J16" s="256">
        <v>22453</v>
      </c>
      <c r="K16" s="256">
        <v>2208</v>
      </c>
      <c r="L16" s="256">
        <v>192855</v>
      </c>
      <c r="M16" s="257">
        <v>2.4432699999999996</v>
      </c>
      <c r="N16" s="257">
        <v>0.05232</v>
      </c>
      <c r="O16" s="257">
        <v>1.74355</v>
      </c>
      <c r="P16" s="258">
        <v>4.23914</v>
      </c>
      <c r="Q16" s="307">
        <v>1.58515</v>
      </c>
      <c r="R16" s="307">
        <v>0.011276600000000001</v>
      </c>
      <c r="S16" s="256">
        <v>0</v>
      </c>
      <c r="T16" s="256">
        <v>12</v>
      </c>
      <c r="U16" s="286">
        <v>0</v>
      </c>
      <c r="V16" s="258">
        <f t="shared" si="0"/>
        <v>37.3931976768873</v>
      </c>
      <c r="W16" s="287">
        <f t="shared" si="1"/>
        <v>18.88006057097047</v>
      </c>
      <c r="X16" s="288"/>
      <c r="Y16" s="288"/>
      <c r="Z16" s="288"/>
    </row>
    <row r="17" spans="1:26" s="259" customFormat="1" ht="47.25" customHeight="1">
      <c r="A17" s="256">
        <v>5</v>
      </c>
      <c r="B17" s="256" t="s">
        <v>26</v>
      </c>
      <c r="C17" s="256">
        <v>27087</v>
      </c>
      <c r="D17" s="256">
        <v>4299</v>
      </c>
      <c r="E17" s="256">
        <v>15529</v>
      </c>
      <c r="F17" s="256">
        <v>7203</v>
      </c>
      <c r="G17" s="256">
        <v>27031</v>
      </c>
      <c r="H17" s="256">
        <v>15159</v>
      </c>
      <c r="I17" s="256">
        <v>7635</v>
      </c>
      <c r="J17" s="256">
        <v>15139</v>
      </c>
      <c r="K17" s="256">
        <v>415</v>
      </c>
      <c r="L17" s="256">
        <v>101454</v>
      </c>
      <c r="M17" s="257">
        <v>0.7159</v>
      </c>
      <c r="N17" s="257">
        <v>1.19709</v>
      </c>
      <c r="O17" s="257">
        <v>0.49553</v>
      </c>
      <c r="P17" s="258">
        <v>2.40852</v>
      </c>
      <c r="Q17" s="285">
        <v>1.12274</v>
      </c>
      <c r="R17" s="285">
        <v>0.15023</v>
      </c>
      <c r="S17" s="286">
        <v>0</v>
      </c>
      <c r="T17" s="286">
        <v>71</v>
      </c>
      <c r="U17" s="286">
        <v>7</v>
      </c>
      <c r="V17" s="258">
        <f t="shared" si="0"/>
        <v>46.61534884493382</v>
      </c>
      <c r="W17" s="287">
        <f t="shared" si="1"/>
        <v>15.909373142215472</v>
      </c>
      <c r="X17" s="288"/>
      <c r="Y17" s="288"/>
      <c r="Z17" s="288"/>
    </row>
    <row r="18" spans="1:26" s="259" customFormat="1" ht="51" customHeight="1">
      <c r="A18" s="256">
        <v>6</v>
      </c>
      <c r="B18" s="256" t="s">
        <v>27</v>
      </c>
      <c r="C18" s="256">
        <v>51850</v>
      </c>
      <c r="D18" s="256">
        <v>28046</v>
      </c>
      <c r="E18" s="256">
        <v>2207</v>
      </c>
      <c r="F18" s="256">
        <v>21573</v>
      </c>
      <c r="G18" s="256">
        <v>51826</v>
      </c>
      <c r="H18" s="286">
        <v>12258</v>
      </c>
      <c r="I18" s="256">
        <v>6318</v>
      </c>
      <c r="J18" s="286">
        <v>12258</v>
      </c>
      <c r="K18" s="286">
        <v>2156</v>
      </c>
      <c r="L18" s="256">
        <v>109815</v>
      </c>
      <c r="M18" s="285">
        <v>0.8972299999999999</v>
      </c>
      <c r="N18" s="285">
        <v>0.04603000000000001</v>
      </c>
      <c r="O18" s="285">
        <v>1.3839700000000001</v>
      </c>
      <c r="P18" s="258">
        <v>2.32723</v>
      </c>
      <c r="Q18" s="307">
        <v>1.12435</v>
      </c>
      <c r="R18" s="307">
        <v>0.66797</v>
      </c>
      <c r="S18" s="256">
        <v>2</v>
      </c>
      <c r="T18" s="256">
        <v>15</v>
      </c>
      <c r="U18" s="256">
        <v>0</v>
      </c>
      <c r="V18" s="258">
        <f t="shared" si="0"/>
        <v>48.312801055331875</v>
      </c>
      <c r="W18" s="287">
        <f t="shared" si="1"/>
        <v>18.98539729156469</v>
      </c>
      <c r="X18" s="288"/>
      <c r="Y18" s="288"/>
      <c r="Z18" s="288"/>
    </row>
    <row r="19" spans="1:35" s="308" customFormat="1" ht="53.25" customHeight="1">
      <c r="A19" s="256">
        <v>7</v>
      </c>
      <c r="B19" s="256" t="s">
        <v>28</v>
      </c>
      <c r="C19" s="256">
        <v>62033</v>
      </c>
      <c r="D19" s="256">
        <v>33976</v>
      </c>
      <c r="E19" s="256">
        <v>4063</v>
      </c>
      <c r="F19" s="256">
        <v>23994</v>
      </c>
      <c r="G19" s="256">
        <v>62033</v>
      </c>
      <c r="H19" s="256">
        <v>15548</v>
      </c>
      <c r="I19" s="256">
        <v>8404</v>
      </c>
      <c r="J19" s="256">
        <v>14172</v>
      </c>
      <c r="K19" s="256">
        <v>3301</v>
      </c>
      <c r="L19" s="256">
        <v>128879</v>
      </c>
      <c r="M19" s="258">
        <v>1.274</v>
      </c>
      <c r="N19" s="258">
        <v>0.1219</v>
      </c>
      <c r="O19" s="258">
        <v>1.0311</v>
      </c>
      <c r="P19" s="258">
        <v>2.427</v>
      </c>
      <c r="Q19" s="307">
        <v>0.88829</v>
      </c>
      <c r="R19" s="307">
        <v>0.11769</v>
      </c>
      <c r="S19" s="286">
        <v>4</v>
      </c>
      <c r="T19" s="286">
        <v>103</v>
      </c>
      <c r="U19" s="286">
        <v>9</v>
      </c>
      <c r="V19" s="258">
        <f t="shared" si="0"/>
        <v>36.6003296250515</v>
      </c>
      <c r="W19" s="287">
        <f t="shared" si="1"/>
        <v>17.12531752751905</v>
      </c>
      <c r="X19" s="288"/>
      <c r="Y19" s="288"/>
      <c r="Z19" s="288"/>
      <c r="AA19" s="259"/>
      <c r="AB19" s="259"/>
      <c r="AC19" s="259"/>
      <c r="AF19" s="259"/>
      <c r="AG19" s="259"/>
      <c r="AH19" s="259"/>
      <c r="AI19" s="259"/>
    </row>
    <row r="20" spans="1:35" s="141" customFormat="1" ht="47.25" customHeight="1">
      <c r="A20" s="97"/>
      <c r="B20" s="97" t="s">
        <v>29</v>
      </c>
      <c r="C20" s="244">
        <f aca="true" t="shared" si="2" ref="C20:U20">SUM(C13:C19)</f>
        <v>378023</v>
      </c>
      <c r="D20" s="244">
        <f t="shared" si="2"/>
        <v>175914</v>
      </c>
      <c r="E20" s="97">
        <f t="shared" si="2"/>
        <v>71882</v>
      </c>
      <c r="F20" s="97">
        <f t="shared" si="2"/>
        <v>128338</v>
      </c>
      <c r="G20" s="97">
        <f t="shared" si="2"/>
        <v>376134</v>
      </c>
      <c r="H20" s="97">
        <f t="shared" si="2"/>
        <v>190544</v>
      </c>
      <c r="I20" s="256">
        <f t="shared" si="2"/>
        <v>84782</v>
      </c>
      <c r="J20" s="97">
        <f t="shared" si="2"/>
        <v>131544</v>
      </c>
      <c r="K20" s="97">
        <f t="shared" si="2"/>
        <v>56462</v>
      </c>
      <c r="L20" s="256">
        <f t="shared" si="2"/>
        <v>1420778</v>
      </c>
      <c r="M20" s="97">
        <f t="shared" si="2"/>
        <v>8.276879999999998</v>
      </c>
      <c r="N20" s="97">
        <f t="shared" si="2"/>
        <v>4.60372</v>
      </c>
      <c r="O20" s="97">
        <f t="shared" si="2"/>
        <v>10.34039</v>
      </c>
      <c r="P20" s="97">
        <f t="shared" si="2"/>
        <v>23.22099</v>
      </c>
      <c r="Q20" s="97">
        <f t="shared" si="2"/>
        <v>9.208870000000001</v>
      </c>
      <c r="R20" s="97">
        <f t="shared" si="2"/>
        <v>0.9471666</v>
      </c>
      <c r="S20" s="97">
        <f t="shared" si="2"/>
        <v>11</v>
      </c>
      <c r="T20" s="97">
        <f t="shared" si="2"/>
        <v>240</v>
      </c>
      <c r="U20" s="97">
        <f t="shared" si="2"/>
        <v>42</v>
      </c>
      <c r="V20" s="98">
        <f t="shared" si="0"/>
        <v>39.65752536821213</v>
      </c>
      <c r="W20" s="138">
        <f t="shared" si="1"/>
        <v>17.652640941434043</v>
      </c>
      <c r="X20" s="139"/>
      <c r="Y20" s="139"/>
      <c r="Z20" s="139"/>
      <c r="AA20" s="140"/>
      <c r="AB20" s="140"/>
      <c r="AC20" s="140"/>
      <c r="AF20" s="140"/>
      <c r="AG20" s="140"/>
      <c r="AH20" s="140"/>
      <c r="AI20" s="140"/>
    </row>
    <row r="21" spans="1:16" s="141" customFormat="1" ht="36" customHeight="1">
      <c r="A21" s="140"/>
      <c r="B21" s="140"/>
      <c r="C21" s="245"/>
      <c r="I21" s="278"/>
      <c r="L21" s="278"/>
      <c r="N21" s="243"/>
      <c r="P21" s="243"/>
    </row>
    <row r="22" spans="1:21" s="141" customFormat="1" ht="51.75" customHeight="1">
      <c r="A22" s="140"/>
      <c r="C22" s="148"/>
      <c r="D22" s="148"/>
      <c r="E22" s="148"/>
      <c r="F22" s="148"/>
      <c r="G22" s="248"/>
      <c r="H22" s="148"/>
      <c r="I22" s="279"/>
      <c r="J22" s="148"/>
      <c r="K22" s="148"/>
      <c r="L22" s="279"/>
      <c r="M22" s="148"/>
      <c r="N22" s="148"/>
      <c r="O22" s="148"/>
      <c r="P22" s="148"/>
      <c r="Q22" s="148"/>
      <c r="R22" s="148"/>
      <c r="S22" s="148"/>
      <c r="T22" s="148"/>
      <c r="U22" s="148"/>
    </row>
    <row r="23" spans="1:23" s="141" customFormat="1" ht="32.25" customHeight="1">
      <c r="A23" s="140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259"/>
      <c r="M23" s="139"/>
      <c r="N23" s="139"/>
      <c r="O23" s="140"/>
      <c r="P23" s="350" t="s">
        <v>114</v>
      </c>
      <c r="Q23" s="350"/>
      <c r="R23" s="350"/>
      <c r="S23" s="350"/>
      <c r="T23" s="350"/>
      <c r="U23" s="350"/>
      <c r="V23" s="139"/>
      <c r="W23" s="140"/>
    </row>
    <row r="24" spans="1:23" ht="26.25" customHeight="1">
      <c r="A24" s="124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1" t="s">
        <v>115</v>
      </c>
      <c r="Q24" s="351"/>
      <c r="R24" s="351"/>
      <c r="S24" s="351"/>
      <c r="T24" s="351"/>
      <c r="U24" s="351"/>
      <c r="V24" s="124"/>
      <c r="W24" s="124"/>
    </row>
    <row r="25" spans="2:21" ht="15.75" customHeight="1"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3" t="s">
        <v>100</v>
      </c>
      <c r="Q25" s="353"/>
      <c r="R25" s="353"/>
      <c r="S25" s="353"/>
      <c r="T25" s="353"/>
      <c r="U25" s="353"/>
    </row>
    <row r="26" spans="2:21" ht="24" customHeight="1"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4" t="s">
        <v>116</v>
      </c>
      <c r="Q26" s="354"/>
      <c r="R26" s="354"/>
      <c r="S26" s="354"/>
      <c r="T26" s="354"/>
      <c r="U26" s="354"/>
    </row>
    <row r="27" spans="2:21" ht="19.5" customHeight="1"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3" t="s">
        <v>102</v>
      </c>
      <c r="Q27" s="353"/>
      <c r="R27" s="353"/>
      <c r="S27" s="353"/>
      <c r="T27" s="353"/>
      <c r="U27" s="353"/>
    </row>
    <row r="28" spans="2:20" ht="21" customHeight="1"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R28" s="143"/>
      <c r="S28" s="126"/>
      <c r="T28" s="126"/>
    </row>
    <row r="29" spans="2:21" ht="33" customHeight="1">
      <c r="B29" s="144"/>
      <c r="C29" s="144"/>
      <c r="D29" s="144"/>
      <c r="E29" s="144"/>
      <c r="F29" s="144"/>
      <c r="G29" s="144"/>
      <c r="H29" s="144"/>
      <c r="I29" s="280"/>
      <c r="J29" s="144"/>
      <c r="K29" s="144"/>
      <c r="L29" s="280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3" s="130" customFormat="1" ht="46.5" customHeight="1">
      <c r="A30" s="145"/>
      <c r="B30" s="145"/>
      <c r="C30" s="145"/>
      <c r="D30" s="145"/>
      <c r="E30" s="145"/>
      <c r="F30" s="145"/>
      <c r="G30" s="145"/>
      <c r="H30" s="145"/>
      <c r="I30" s="281"/>
      <c r="J30" s="145"/>
      <c r="K30" s="145"/>
      <c r="L30" s="281"/>
      <c r="M30" s="145"/>
      <c r="N30" s="145"/>
      <c r="O30" s="145"/>
      <c r="P30" s="145"/>
      <c r="Q30" s="146"/>
      <c r="R30" s="145"/>
      <c r="S30" s="145"/>
      <c r="T30" s="145"/>
      <c r="U30" s="145"/>
      <c r="V30" s="145"/>
      <c r="W30" s="145"/>
    </row>
    <row r="31" ht="99.75" customHeight="1">
      <c r="F31" s="147"/>
    </row>
  </sheetData>
  <sheetProtection/>
  <mergeCells count="40"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  <mergeCell ref="P24:U24"/>
    <mergeCell ref="M8:Q8"/>
    <mergeCell ref="K8:K9"/>
    <mergeCell ref="C10:C11"/>
    <mergeCell ref="H10:H11"/>
    <mergeCell ref="J8:J9"/>
    <mergeCell ref="I8:I9"/>
    <mergeCell ref="B23:K23"/>
    <mergeCell ref="A10:A11"/>
    <mergeCell ref="B10:B11"/>
    <mergeCell ref="A8:A9"/>
    <mergeCell ref="B8:B9"/>
    <mergeCell ref="J10:J11"/>
    <mergeCell ref="P23:U23"/>
    <mergeCell ref="T8:T9"/>
    <mergeCell ref="U8:U9"/>
    <mergeCell ref="P1:S1"/>
    <mergeCell ref="A2:U2"/>
    <mergeCell ref="A4:U4"/>
    <mergeCell ref="A6:U6"/>
    <mergeCell ref="S8:S9"/>
    <mergeCell ref="L8:L9"/>
    <mergeCell ref="D8:G8"/>
    <mergeCell ref="H8:H9"/>
    <mergeCell ref="W11:W12"/>
    <mergeCell ref="V11:V12"/>
    <mergeCell ref="U10:U11"/>
    <mergeCell ref="S10:S11"/>
    <mergeCell ref="T10:T11"/>
    <mergeCell ref="D10:G10"/>
  </mergeCells>
  <printOptions/>
  <pageMargins left="0.45" right="0.1" top="0.25" bottom="0.25" header="0" footer="0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A1">
      <pane ySplit="8" topLeftCell="A15" activePane="bottomLeft" state="frozen"/>
      <selection pane="topLeft" activeCell="A1" sqref="A1"/>
      <selection pane="bottomLeft" activeCell="U22" sqref="U22"/>
    </sheetView>
  </sheetViews>
  <sheetFormatPr defaultColWidth="9.140625" defaultRowHeight="15"/>
  <cols>
    <col min="1" max="1" width="5.57421875" style="162" bestFit="1" customWidth="1"/>
    <col min="2" max="2" width="21.7109375" style="212" bestFit="1" customWidth="1"/>
    <col min="3" max="3" width="20.421875" style="166" bestFit="1" customWidth="1"/>
    <col min="4" max="4" width="8.7109375" style="166" customWidth="1"/>
    <col min="5" max="5" width="8.00390625" style="166" customWidth="1"/>
    <col min="6" max="6" width="20.00390625" style="166" customWidth="1"/>
    <col min="7" max="7" width="13.7109375" style="166" bestFit="1" customWidth="1"/>
    <col min="8" max="8" width="12.140625" style="166" customWidth="1"/>
    <col min="9" max="9" width="16.140625" style="266" customWidth="1"/>
    <col min="10" max="10" width="18.28125" style="166" customWidth="1"/>
    <col min="11" max="11" width="16.8515625" style="266" customWidth="1"/>
    <col min="12" max="12" width="17.57421875" style="166" customWidth="1"/>
    <col min="13" max="13" width="19.140625" style="166" bestFit="1" customWidth="1"/>
    <col min="14" max="14" width="14.8515625" style="166" bestFit="1" customWidth="1"/>
    <col min="15" max="15" width="22.00390625" style="166" bestFit="1" customWidth="1"/>
    <col min="16" max="16" width="17.421875" style="166" bestFit="1" customWidth="1"/>
    <col min="17" max="17" width="16.421875" style="166" customWidth="1"/>
    <col min="18" max="18" width="0.85546875" style="162" hidden="1" customWidth="1"/>
    <col min="19" max="19" width="2.7109375" style="163" customWidth="1"/>
    <col min="20" max="23" width="13.28125" style="163" customWidth="1"/>
    <col min="24" max="24" width="11.421875" style="162" bestFit="1" customWidth="1"/>
    <col min="25" max="26" width="12.140625" style="162" customWidth="1"/>
    <col min="27" max="27" width="15.140625" style="162" customWidth="1"/>
    <col min="28" max="28" width="17.8515625" style="162" customWidth="1"/>
    <col min="29" max="29" width="9.140625" style="163" customWidth="1"/>
    <col min="30" max="30" width="40.421875" style="163" customWidth="1"/>
    <col min="31" max="32" width="9.140625" style="163" customWidth="1"/>
    <col min="33" max="33" width="9.8515625" style="163" bestFit="1" customWidth="1"/>
    <col min="34" max="178" width="9.140625" style="163" customWidth="1"/>
    <col min="179" max="16384" width="9.140625" style="162" customWidth="1"/>
  </cols>
  <sheetData>
    <row r="1" spans="1:17" ht="31.5" customHeight="1">
      <c r="A1" s="369" t="s">
        <v>117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8.25" customHeight="1">
      <c r="A2" s="164"/>
      <c r="B2" s="164"/>
      <c r="C2" s="165"/>
      <c r="D2" s="165"/>
      <c r="E2" s="165"/>
      <c r="F2" s="165"/>
      <c r="G2" s="165"/>
      <c r="H2" s="165"/>
      <c r="I2" s="261"/>
      <c r="J2" s="165"/>
      <c r="K2" s="261"/>
      <c r="L2" s="165"/>
      <c r="M2" s="165"/>
      <c r="N2" s="165"/>
      <c r="O2" s="165"/>
      <c r="Q2" s="165"/>
    </row>
    <row r="3" spans="1:24" ht="17.25" customHeight="1">
      <c r="A3" s="370" t="s">
        <v>30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X3" s="167"/>
    </row>
    <row r="4" spans="1:17" ht="20.25" customHeight="1">
      <c r="A4" s="371" t="s">
        <v>144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78" s="169" customFormat="1" ht="22.5" customHeight="1">
      <c r="A5" s="168"/>
      <c r="C5" s="170"/>
      <c r="D5" s="170"/>
      <c r="E5" s="170"/>
      <c r="F5" s="170"/>
      <c r="G5" s="170"/>
      <c r="H5" s="170"/>
      <c r="I5" s="262"/>
      <c r="J5" s="170"/>
      <c r="K5" s="262"/>
      <c r="O5" s="199"/>
      <c r="P5" s="198"/>
      <c r="Q5" s="171"/>
      <c r="R5" s="172"/>
      <c r="S5" s="173"/>
      <c r="T5" s="173">
        <f>SUM(L11:P11)</f>
        <v>865.01787</v>
      </c>
      <c r="U5" s="173"/>
      <c r="V5" s="173"/>
      <c r="W5" s="17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</row>
    <row r="6" spans="1:178" s="104" customFormat="1" ht="88.5" customHeight="1">
      <c r="A6" s="362" t="s">
        <v>0</v>
      </c>
      <c r="B6" s="362" t="s">
        <v>32</v>
      </c>
      <c r="C6" s="362" t="s">
        <v>140</v>
      </c>
      <c r="D6" s="362" t="s">
        <v>33</v>
      </c>
      <c r="E6" s="362"/>
      <c r="F6" s="362" t="s">
        <v>94</v>
      </c>
      <c r="G6" s="362"/>
      <c r="H6" s="362" t="s">
        <v>34</v>
      </c>
      <c r="I6" s="372" t="s">
        <v>141</v>
      </c>
      <c r="J6" s="362" t="s">
        <v>137</v>
      </c>
      <c r="K6" s="363" t="s">
        <v>42</v>
      </c>
      <c r="L6" s="362" t="s">
        <v>128</v>
      </c>
      <c r="M6" s="362"/>
      <c r="N6" s="362"/>
      <c r="O6" s="362"/>
      <c r="P6" s="362"/>
      <c r="Q6" s="362"/>
      <c r="S6" s="105"/>
      <c r="T6" s="213" t="e">
        <f>#REF!-#REF!-#REF!</f>
        <v>#REF!</v>
      </c>
      <c r="U6" s="105"/>
      <c r="V6" s="105"/>
      <c r="W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</row>
    <row r="7" spans="1:178" s="104" customFormat="1" ht="38.25" customHeight="1">
      <c r="A7" s="362"/>
      <c r="B7" s="362"/>
      <c r="C7" s="362"/>
      <c r="D7" s="367" t="s">
        <v>35</v>
      </c>
      <c r="E7" s="367" t="s">
        <v>36</v>
      </c>
      <c r="F7" s="368" t="s">
        <v>35</v>
      </c>
      <c r="G7" s="368" t="s">
        <v>36</v>
      </c>
      <c r="H7" s="362"/>
      <c r="I7" s="372"/>
      <c r="J7" s="362"/>
      <c r="K7" s="363"/>
      <c r="L7" s="362" t="s">
        <v>37</v>
      </c>
      <c r="M7" s="362" t="s">
        <v>38</v>
      </c>
      <c r="N7" s="362" t="s">
        <v>39</v>
      </c>
      <c r="O7" s="362" t="s">
        <v>43</v>
      </c>
      <c r="P7" s="362"/>
      <c r="Q7" s="364" t="s">
        <v>138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</row>
    <row r="8" spans="1:178" s="104" customFormat="1" ht="25.5" customHeight="1">
      <c r="A8" s="362"/>
      <c r="B8" s="362"/>
      <c r="C8" s="362"/>
      <c r="D8" s="367"/>
      <c r="E8" s="367"/>
      <c r="F8" s="368"/>
      <c r="G8" s="368"/>
      <c r="H8" s="362"/>
      <c r="I8" s="372"/>
      <c r="J8" s="362"/>
      <c r="K8" s="363"/>
      <c r="L8" s="362"/>
      <c r="M8" s="362"/>
      <c r="N8" s="362"/>
      <c r="O8" s="254" t="s">
        <v>44</v>
      </c>
      <c r="P8" s="254" t="s">
        <v>45</v>
      </c>
      <c r="Q8" s="364"/>
      <c r="R8" s="105"/>
      <c r="S8" s="105"/>
      <c r="T8" s="105">
        <v>4.32</v>
      </c>
      <c r="U8" s="105"/>
      <c r="V8" s="105"/>
      <c r="W8" s="105"/>
      <c r="X8" s="105"/>
      <c r="Y8" s="105" t="s">
        <v>130</v>
      </c>
      <c r="Z8" s="105"/>
      <c r="AA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</row>
    <row r="9" spans="1:178" s="169" customFormat="1" ht="18" customHeight="1">
      <c r="A9" s="106"/>
      <c r="B9" s="107">
        <v>1</v>
      </c>
      <c r="C9" s="100">
        <v>2</v>
      </c>
      <c r="D9" s="100">
        <v>3</v>
      </c>
      <c r="E9" s="100">
        <v>4</v>
      </c>
      <c r="F9" s="100">
        <v>5</v>
      </c>
      <c r="G9" s="100">
        <v>6</v>
      </c>
      <c r="H9" s="100">
        <v>7</v>
      </c>
      <c r="I9" s="263">
        <v>8</v>
      </c>
      <c r="J9" s="100">
        <v>9</v>
      </c>
      <c r="K9" s="263">
        <v>10</v>
      </c>
      <c r="L9" s="100">
        <v>11</v>
      </c>
      <c r="M9" s="100">
        <v>12</v>
      </c>
      <c r="N9" s="100">
        <v>13</v>
      </c>
      <c r="O9" s="100">
        <v>14</v>
      </c>
      <c r="P9" s="100">
        <v>15</v>
      </c>
      <c r="Q9" s="100">
        <v>16</v>
      </c>
      <c r="R9" s="105"/>
      <c r="S9" s="105"/>
      <c r="T9" s="105"/>
      <c r="U9" s="105"/>
      <c r="V9" s="105"/>
      <c r="W9" s="105"/>
      <c r="X9" s="269"/>
      <c r="Y9" s="105"/>
      <c r="Z9" s="105"/>
      <c r="AA9" s="105" t="s">
        <v>129</v>
      </c>
      <c r="AB9" s="169" t="s">
        <v>136</v>
      </c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</row>
    <row r="10" spans="1:31" s="320" customFormat="1" ht="30.75" customHeight="1">
      <c r="A10" s="314">
        <v>1</v>
      </c>
      <c r="B10" s="314" t="s">
        <v>22</v>
      </c>
      <c r="C10" s="315">
        <v>29.1482981</v>
      </c>
      <c r="D10" s="314"/>
      <c r="E10" s="314"/>
      <c r="F10" s="315">
        <v>2199.47</v>
      </c>
      <c r="G10" s="360"/>
      <c r="H10" s="303">
        <v>8.38221</v>
      </c>
      <c r="I10" s="303">
        <v>145.9</v>
      </c>
      <c r="J10" s="264">
        <f aca="true" t="shared" si="0" ref="J10:J16">SUM(C10,F10,H10,I10)</f>
        <v>2382.9005081</v>
      </c>
      <c r="K10" s="264">
        <v>1651.554</v>
      </c>
      <c r="L10" s="264">
        <v>1632.68841</v>
      </c>
      <c r="M10" s="264">
        <v>120.84512</v>
      </c>
      <c r="N10" s="264">
        <v>202.0057</v>
      </c>
      <c r="O10" s="264">
        <v>9.82362</v>
      </c>
      <c r="P10" s="264">
        <v>7.16465</v>
      </c>
      <c r="Q10" s="264">
        <v>1972.5275</v>
      </c>
      <c r="R10" s="316"/>
      <c r="S10" s="316"/>
      <c r="T10" s="316">
        <f aca="true" t="shared" si="1" ref="T10:T16">Q10*100/10987</f>
        <v>17.953285701283335</v>
      </c>
      <c r="U10" s="316" t="e">
        <f>T10*#REF!</f>
        <v>#REF!</v>
      </c>
      <c r="V10" s="316" t="e">
        <f aca="true" t="shared" si="2" ref="V10:V16">L10+U10</f>
        <v>#REF!</v>
      </c>
      <c r="W10" s="316">
        <v>946.3318055174382</v>
      </c>
      <c r="X10" s="317">
        <v>16</v>
      </c>
      <c r="Y10" s="318">
        <f aca="true" t="shared" si="3" ref="Y10:Y17">Q10/X10</f>
        <v>123.28296875</v>
      </c>
      <c r="Z10" s="318">
        <f aca="true" t="shared" si="4" ref="Z10:Z17">Q10/11</f>
        <v>179.3206818181818</v>
      </c>
      <c r="AA10" s="318">
        <f aca="true" t="shared" si="5" ref="AA10:AA17">(L10/Q10)*100</f>
        <v>82.77138899204193</v>
      </c>
      <c r="AB10" s="319">
        <f>L10/'Part-I'!P13</f>
        <v>332.12468342456805</v>
      </c>
      <c r="AD10" s="320" t="s">
        <v>22</v>
      </c>
      <c r="AE10" s="320">
        <v>831.20444</v>
      </c>
    </row>
    <row r="11" spans="1:31" s="320" customFormat="1" ht="30.75" customHeight="1">
      <c r="A11" s="314">
        <v>2</v>
      </c>
      <c r="B11" s="314" t="s">
        <v>23</v>
      </c>
      <c r="C11" s="315">
        <v>12.720083</v>
      </c>
      <c r="D11" s="314"/>
      <c r="E11" s="314"/>
      <c r="F11" s="315">
        <v>866.75</v>
      </c>
      <c r="G11" s="360"/>
      <c r="H11" s="303">
        <v>0</v>
      </c>
      <c r="I11" s="303">
        <v>84.77</v>
      </c>
      <c r="J11" s="264">
        <f t="shared" si="0"/>
        <v>964.240083</v>
      </c>
      <c r="K11" s="264">
        <v>508.863</v>
      </c>
      <c r="L11" s="264">
        <v>707.57887</v>
      </c>
      <c r="M11" s="264">
        <v>54.00699999999999</v>
      </c>
      <c r="N11" s="264">
        <v>76.86200000000001</v>
      </c>
      <c r="O11" s="264">
        <v>25.09</v>
      </c>
      <c r="P11" s="264">
        <v>1.48</v>
      </c>
      <c r="Q11" s="264">
        <v>865.0178699999999</v>
      </c>
      <c r="R11" s="316"/>
      <c r="S11" s="316"/>
      <c r="T11" s="316">
        <f t="shared" si="1"/>
        <v>7.87310339492127</v>
      </c>
      <c r="U11" s="316" t="e">
        <f>T11*#REF!</f>
        <v>#REF!</v>
      </c>
      <c r="V11" s="316" t="e">
        <f t="shared" si="2"/>
        <v>#REF!</v>
      </c>
      <c r="W11" s="316">
        <v>394.9048928760487</v>
      </c>
      <c r="X11" s="317">
        <v>12</v>
      </c>
      <c r="Y11" s="318">
        <f t="shared" si="3"/>
        <v>72.08482249999999</v>
      </c>
      <c r="Z11" s="318">
        <f t="shared" si="4"/>
        <v>78.63798818181817</v>
      </c>
      <c r="AA11" s="318">
        <f t="shared" si="5"/>
        <v>81.79933554436282</v>
      </c>
      <c r="AB11" s="319">
        <f>L11/'Part-I'!P14</f>
        <v>152.69223481987564</v>
      </c>
      <c r="AD11" s="320" t="s">
        <v>139</v>
      </c>
      <c r="AE11" s="320">
        <v>402.7251</v>
      </c>
    </row>
    <row r="12" spans="1:31" s="320" customFormat="1" ht="30.75" customHeight="1">
      <c r="A12" s="314">
        <v>3</v>
      </c>
      <c r="B12" s="337" t="s">
        <v>24</v>
      </c>
      <c r="C12" s="338">
        <v>15.5382617</v>
      </c>
      <c r="D12" s="337"/>
      <c r="E12" s="337"/>
      <c r="F12" s="338">
        <v>582.82</v>
      </c>
      <c r="G12" s="360"/>
      <c r="H12" s="303">
        <v>0.37129</v>
      </c>
      <c r="I12" s="303">
        <v>54.16</v>
      </c>
      <c r="J12" s="264">
        <f t="shared" si="0"/>
        <v>652.8895517000001</v>
      </c>
      <c r="K12" s="271">
        <v>168.6</v>
      </c>
      <c r="L12" s="289">
        <v>510.22609</v>
      </c>
      <c r="M12" s="289">
        <v>38.69937</v>
      </c>
      <c r="N12" s="289">
        <v>58.13487</v>
      </c>
      <c r="O12" s="289">
        <v>4.88497</v>
      </c>
      <c r="P12" s="289">
        <v>4.6039200000000005</v>
      </c>
      <c r="Q12" s="264">
        <f aca="true" t="shared" si="6" ref="Q12:Q20">SUM(L12:P12)</f>
        <v>616.54922</v>
      </c>
      <c r="R12" s="316"/>
      <c r="S12" s="316"/>
      <c r="T12" s="316">
        <f t="shared" si="1"/>
        <v>5.61162482934377</v>
      </c>
      <c r="U12" s="316" t="e">
        <f>T12*#REF!</f>
        <v>#REF!</v>
      </c>
      <c r="V12" s="316" t="e">
        <f t="shared" si="2"/>
        <v>#REF!</v>
      </c>
      <c r="W12" s="316">
        <v>329.2062499634278</v>
      </c>
      <c r="X12" s="317">
        <v>5</v>
      </c>
      <c r="Y12" s="318">
        <f t="shared" si="3"/>
        <v>123.309844</v>
      </c>
      <c r="Z12" s="318">
        <f t="shared" si="4"/>
        <v>56.04992909090909</v>
      </c>
      <c r="AA12" s="318">
        <f t="shared" si="5"/>
        <v>82.75512699537597</v>
      </c>
      <c r="AB12" s="319" t="e">
        <f>#REF!/'Part-I'!P15</f>
        <v>#REF!</v>
      </c>
      <c r="AD12" s="320" t="s">
        <v>24</v>
      </c>
      <c r="AE12" s="320">
        <v>230.73651</v>
      </c>
    </row>
    <row r="13" spans="1:179" s="328" customFormat="1" ht="30.75" customHeight="1">
      <c r="A13" s="314">
        <v>4</v>
      </c>
      <c r="B13" s="314" t="s">
        <v>25</v>
      </c>
      <c r="C13" s="315">
        <v>39.4890708</v>
      </c>
      <c r="D13" s="314"/>
      <c r="E13" s="314"/>
      <c r="F13" s="315">
        <v>902.7</v>
      </c>
      <c r="G13" s="360"/>
      <c r="H13" s="303">
        <v>1.22807</v>
      </c>
      <c r="I13" s="303">
        <v>195.65</v>
      </c>
      <c r="J13" s="264">
        <f t="shared" si="0"/>
        <v>1139.0671408</v>
      </c>
      <c r="K13" s="264">
        <v>528.228</v>
      </c>
      <c r="L13" s="264">
        <v>748.16837</v>
      </c>
      <c r="M13" s="264">
        <v>45.858900000000006</v>
      </c>
      <c r="N13" s="264">
        <v>71.37095000000001</v>
      </c>
      <c r="O13" s="264">
        <v>17.645319999999998</v>
      </c>
      <c r="P13" s="264">
        <v>7.32959</v>
      </c>
      <c r="Q13" s="264">
        <v>890.3731300000001</v>
      </c>
      <c r="R13" s="326"/>
      <c r="S13" s="326"/>
      <c r="T13" s="316">
        <f t="shared" si="1"/>
        <v>8.103878492764176</v>
      </c>
      <c r="U13" s="316">
        <f>T13*T11</f>
        <v>63.8026732734111</v>
      </c>
      <c r="V13" s="316">
        <f t="shared" si="2"/>
        <v>811.971043273411</v>
      </c>
      <c r="W13" s="316">
        <v>421.40043101378836</v>
      </c>
      <c r="X13" s="327">
        <v>16</v>
      </c>
      <c r="Y13" s="303">
        <f t="shared" si="3"/>
        <v>55.648320625000004</v>
      </c>
      <c r="Z13" s="303">
        <f t="shared" si="4"/>
        <v>80.94301181818183</v>
      </c>
      <c r="AA13" s="318">
        <f t="shared" si="5"/>
        <v>84.02863302939072</v>
      </c>
      <c r="AB13" s="328">
        <f>L13/'Part-I'!P16</f>
        <v>176.49060186735989</v>
      </c>
      <c r="AC13" s="329"/>
      <c r="AD13" s="329" t="s">
        <v>25</v>
      </c>
      <c r="AE13" s="329">
        <v>677.9344</v>
      </c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29"/>
      <c r="FL13" s="329"/>
      <c r="FM13" s="329"/>
      <c r="FN13" s="329"/>
      <c r="FO13" s="329"/>
      <c r="FP13" s="329"/>
      <c r="FQ13" s="329"/>
      <c r="FR13" s="329"/>
      <c r="FS13" s="329"/>
      <c r="FT13" s="329"/>
      <c r="FU13" s="329"/>
      <c r="FV13" s="329"/>
      <c r="FW13" s="330"/>
    </row>
    <row r="14" spans="1:31" s="336" customFormat="1" ht="30.75" customHeight="1">
      <c r="A14" s="314">
        <v>5</v>
      </c>
      <c r="B14" s="331" t="s">
        <v>26</v>
      </c>
      <c r="C14" s="332">
        <v>6.0021687</v>
      </c>
      <c r="D14" s="331"/>
      <c r="E14" s="331"/>
      <c r="F14" s="339">
        <v>599.78</v>
      </c>
      <c r="G14" s="360"/>
      <c r="H14" s="303">
        <v>0.7822300000000001</v>
      </c>
      <c r="I14" s="303">
        <v>34.14</v>
      </c>
      <c r="J14" s="264">
        <f t="shared" si="0"/>
        <v>640.7043987</v>
      </c>
      <c r="K14" s="260">
        <v>286.131</v>
      </c>
      <c r="L14" s="289">
        <v>466.8782</v>
      </c>
      <c r="M14" s="289">
        <v>31.67875</v>
      </c>
      <c r="N14" s="289">
        <v>103.24126</v>
      </c>
      <c r="O14" s="289">
        <v>12.80566</v>
      </c>
      <c r="P14" s="289">
        <v>7.01198</v>
      </c>
      <c r="Q14" s="264">
        <v>621.6158499999999</v>
      </c>
      <c r="R14" s="333"/>
      <c r="S14" s="316"/>
      <c r="T14" s="316">
        <f t="shared" si="1"/>
        <v>5.657739601347045</v>
      </c>
      <c r="U14" s="316">
        <f>T14*T12</f>
        <v>31.7491120248806</v>
      </c>
      <c r="V14" s="316">
        <f t="shared" si="2"/>
        <v>498.6273120248806</v>
      </c>
      <c r="W14" s="316">
        <v>284.0693844620202</v>
      </c>
      <c r="X14" s="334">
        <v>5</v>
      </c>
      <c r="Y14" s="318">
        <f t="shared" si="3"/>
        <v>124.32316999999998</v>
      </c>
      <c r="Z14" s="335">
        <f t="shared" si="4"/>
        <v>56.51053181818181</v>
      </c>
      <c r="AA14" s="318">
        <f t="shared" si="5"/>
        <v>75.10719039741346</v>
      </c>
      <c r="AB14" s="319" t="e">
        <f>#REF!/'Part-I'!P17</f>
        <v>#REF!</v>
      </c>
      <c r="AD14" s="336" t="s">
        <v>26</v>
      </c>
      <c r="AE14" s="336">
        <v>243.09251</v>
      </c>
    </row>
    <row r="15" spans="1:31" s="320" customFormat="1" ht="30.75" customHeight="1">
      <c r="A15" s="314">
        <v>6</v>
      </c>
      <c r="B15" s="314" t="s">
        <v>27</v>
      </c>
      <c r="C15" s="315">
        <v>13.8428331</v>
      </c>
      <c r="D15" s="314"/>
      <c r="E15" s="314"/>
      <c r="F15" s="315">
        <v>532.63</v>
      </c>
      <c r="G15" s="360"/>
      <c r="H15" s="303">
        <v>1.2375900000000002</v>
      </c>
      <c r="I15" s="303">
        <v>107.18</v>
      </c>
      <c r="J15" s="264">
        <f t="shared" si="0"/>
        <v>654.8904230999999</v>
      </c>
      <c r="K15" s="264">
        <v>269.664</v>
      </c>
      <c r="L15" s="264">
        <v>488.95745999999997</v>
      </c>
      <c r="M15" s="264">
        <v>33.37962</v>
      </c>
      <c r="N15" s="264">
        <v>48.78248000000001</v>
      </c>
      <c r="O15" s="264">
        <v>4.69918</v>
      </c>
      <c r="P15" s="309">
        <v>5.101680000000001</v>
      </c>
      <c r="Q15" s="264">
        <v>580.9204199999999</v>
      </c>
      <c r="R15" s="316">
        <v>51.19127999999999</v>
      </c>
      <c r="S15" s="316"/>
      <c r="T15" s="316">
        <f t="shared" si="1"/>
        <v>5.287343405843269</v>
      </c>
      <c r="U15" s="316">
        <f>T15*T13</f>
        <v>42.84798851047176</v>
      </c>
      <c r="V15" s="316">
        <f t="shared" si="2"/>
        <v>531.8054485104717</v>
      </c>
      <c r="W15" s="316">
        <v>217.44448577735142</v>
      </c>
      <c r="X15" s="317">
        <v>12</v>
      </c>
      <c r="Y15" s="318">
        <f t="shared" si="3"/>
        <v>48.41003499999999</v>
      </c>
      <c r="Z15" s="318">
        <f t="shared" si="4"/>
        <v>52.81094727272727</v>
      </c>
      <c r="AA15" s="318">
        <f t="shared" si="5"/>
        <v>84.16943924952751</v>
      </c>
      <c r="AB15" s="319">
        <f>L15/'Part-I'!P18</f>
        <v>210.10276594921856</v>
      </c>
      <c r="AD15" s="320" t="s">
        <v>27</v>
      </c>
      <c r="AE15" s="320">
        <v>282.2</v>
      </c>
    </row>
    <row r="16" spans="1:31" s="320" customFormat="1" ht="30.75" customHeight="1">
      <c r="A16" s="314">
        <v>7</v>
      </c>
      <c r="B16" s="314" t="s">
        <v>28</v>
      </c>
      <c r="C16" s="315">
        <v>36.208771</v>
      </c>
      <c r="D16" s="314"/>
      <c r="E16" s="314"/>
      <c r="F16" s="315">
        <v>985.21</v>
      </c>
      <c r="G16" s="361"/>
      <c r="H16" s="303">
        <v>2.32347</v>
      </c>
      <c r="I16" s="303">
        <v>155.84</v>
      </c>
      <c r="J16" s="264">
        <f t="shared" si="0"/>
        <v>1179.582241</v>
      </c>
      <c r="K16" s="264">
        <v>316.381</v>
      </c>
      <c r="L16" s="264">
        <v>1011.05413</v>
      </c>
      <c r="M16" s="264">
        <v>59.61686</v>
      </c>
      <c r="N16" s="264">
        <v>32.44131</v>
      </c>
      <c r="O16" s="264">
        <v>23.714585</v>
      </c>
      <c r="P16" s="309">
        <v>7.214160000000001</v>
      </c>
      <c r="Q16" s="264">
        <v>1134.041045</v>
      </c>
      <c r="R16" s="316"/>
      <c r="S16" s="316"/>
      <c r="T16" s="316">
        <f t="shared" si="1"/>
        <v>10.321662373714389</v>
      </c>
      <c r="U16" s="316">
        <f>T16*T14</f>
        <v>58.39727796349764</v>
      </c>
      <c r="V16" s="316">
        <f t="shared" si="2"/>
        <v>1069.4514079634976</v>
      </c>
      <c r="W16" s="316">
        <v>551.7063168440602</v>
      </c>
      <c r="X16" s="317">
        <v>14</v>
      </c>
      <c r="Y16" s="318">
        <f t="shared" si="3"/>
        <v>81.00293178571428</v>
      </c>
      <c r="Z16" s="318">
        <f t="shared" si="4"/>
        <v>103.09464045454546</v>
      </c>
      <c r="AA16" s="318">
        <f t="shared" si="5"/>
        <v>89.15498556756383</v>
      </c>
      <c r="AB16" s="319">
        <f>L16/'Part-I'!P19</f>
        <v>416.58596209311906</v>
      </c>
      <c r="AD16" s="320" t="s">
        <v>28</v>
      </c>
      <c r="AE16" s="320">
        <v>641.19701</v>
      </c>
    </row>
    <row r="17" spans="1:28" s="182" customFormat="1" ht="30.75" customHeight="1">
      <c r="A17" s="97"/>
      <c r="B17" s="97" t="s">
        <v>5</v>
      </c>
      <c r="C17" s="246">
        <f aca="true" t="shared" si="7" ref="C17:P17">SUM(C10:C16)</f>
        <v>152.9494864</v>
      </c>
      <c r="D17" s="246">
        <f t="shared" si="7"/>
        <v>0</v>
      </c>
      <c r="E17" s="246">
        <f t="shared" si="7"/>
        <v>0</v>
      </c>
      <c r="F17" s="246">
        <f t="shared" si="7"/>
        <v>6669.36</v>
      </c>
      <c r="G17" s="246">
        <f t="shared" si="7"/>
        <v>0</v>
      </c>
      <c r="H17" s="246">
        <f t="shared" si="7"/>
        <v>14.324860000000003</v>
      </c>
      <c r="I17" s="257">
        <f t="shared" si="7"/>
        <v>777.64</v>
      </c>
      <c r="J17" s="246">
        <f t="shared" si="7"/>
        <v>7614.2743464</v>
      </c>
      <c r="K17" s="257">
        <f t="shared" si="7"/>
        <v>3729.421</v>
      </c>
      <c r="L17" s="246">
        <f t="shared" si="7"/>
        <v>5565.551530000001</v>
      </c>
      <c r="M17" s="246">
        <f t="shared" si="7"/>
        <v>384.08561999999995</v>
      </c>
      <c r="N17" s="246">
        <f t="shared" si="7"/>
        <v>592.83857</v>
      </c>
      <c r="O17" s="246">
        <f t="shared" si="7"/>
        <v>98.663335</v>
      </c>
      <c r="P17" s="246">
        <f t="shared" si="7"/>
        <v>39.90598</v>
      </c>
      <c r="Q17" s="99">
        <f t="shared" si="6"/>
        <v>6681.045035000001</v>
      </c>
      <c r="R17" s="180"/>
      <c r="S17" s="176"/>
      <c r="T17" s="176">
        <f>J18-Q18</f>
        <v>37.7187079</v>
      </c>
      <c r="U17" s="176"/>
      <c r="V17" s="176"/>
      <c r="W17" s="176"/>
      <c r="X17" s="181">
        <f>SUM(X10:X16)</f>
        <v>80</v>
      </c>
      <c r="Y17" s="214">
        <f t="shared" si="3"/>
        <v>83.51306293750001</v>
      </c>
      <c r="Z17" s="270">
        <f t="shared" si="4"/>
        <v>607.3677304545455</v>
      </c>
      <c r="AA17" s="214">
        <f t="shared" si="5"/>
        <v>83.30360745727259</v>
      </c>
      <c r="AB17" s="186"/>
    </row>
    <row r="18" spans="1:28" s="177" customFormat="1" ht="30.75" customHeight="1">
      <c r="A18" s="108">
        <v>1</v>
      </c>
      <c r="B18" s="108" t="s">
        <v>40</v>
      </c>
      <c r="C18" s="99">
        <v>28.369857899999992</v>
      </c>
      <c r="D18" s="99"/>
      <c r="E18" s="99"/>
      <c r="F18" s="99">
        <v>127.89</v>
      </c>
      <c r="G18" s="284"/>
      <c r="H18" s="99"/>
      <c r="I18" s="264"/>
      <c r="J18" s="99">
        <f>SUM(C18:F18)</f>
        <v>156.2598579</v>
      </c>
      <c r="K18" s="264">
        <v>0</v>
      </c>
      <c r="L18" s="99">
        <v>96.92237</v>
      </c>
      <c r="M18" s="99">
        <v>7.03437</v>
      </c>
      <c r="N18" s="99">
        <v>14.11441</v>
      </c>
      <c r="O18" s="99">
        <v>0.47</v>
      </c>
      <c r="P18" s="99">
        <v>0</v>
      </c>
      <c r="Q18" s="99">
        <f t="shared" si="6"/>
        <v>118.54114999999999</v>
      </c>
      <c r="T18" s="178">
        <f>Q17-P17-O17</f>
        <v>6542.475720000001</v>
      </c>
      <c r="X18" s="214">
        <f>Q21-P21-O21</f>
        <v>6660.546870000001</v>
      </c>
      <c r="Y18" s="175"/>
      <c r="Z18" s="175">
        <f>Q17/146</f>
        <v>45.760582431506855</v>
      </c>
      <c r="AA18" s="175"/>
      <c r="AB18" s="175"/>
    </row>
    <row r="19" spans="1:28" s="177" customFormat="1" ht="30.75" customHeight="1">
      <c r="A19" s="108">
        <v>2</v>
      </c>
      <c r="B19" s="108" t="s">
        <v>93</v>
      </c>
      <c r="C19" s="99">
        <v>1072.1860522000027</v>
      </c>
      <c r="D19" s="99"/>
      <c r="E19" s="99"/>
      <c r="F19" s="99">
        <v>11500</v>
      </c>
      <c r="G19" s="99">
        <v>1525</v>
      </c>
      <c r="H19" s="99"/>
      <c r="I19" s="264"/>
      <c r="J19" s="99">
        <f>SUM(C19:H19)</f>
        <v>14097.186052200002</v>
      </c>
      <c r="K19" s="264"/>
      <c r="L19" s="99"/>
      <c r="M19" s="99"/>
      <c r="N19" s="99"/>
      <c r="O19" s="99">
        <v>28.72</v>
      </c>
      <c r="P19" s="99">
        <v>4.57</v>
      </c>
      <c r="Q19" s="99">
        <v>33.29</v>
      </c>
      <c r="V19" s="176"/>
      <c r="X19" s="175"/>
      <c r="Y19" s="175"/>
      <c r="Z19" s="175"/>
      <c r="AA19" s="175"/>
      <c r="AB19" s="175"/>
    </row>
    <row r="20" spans="1:28" s="179" customFormat="1" ht="30.75" customHeight="1">
      <c r="A20" s="108"/>
      <c r="B20" s="108" t="s">
        <v>5</v>
      </c>
      <c r="C20" s="99"/>
      <c r="D20" s="99"/>
      <c r="E20" s="99"/>
      <c r="F20" s="99">
        <f>F19</f>
        <v>11500</v>
      </c>
      <c r="G20" s="99"/>
      <c r="H20" s="99"/>
      <c r="I20" s="264"/>
      <c r="J20" s="99">
        <f>SUM(J18:J19)</f>
        <v>14253.445910100003</v>
      </c>
      <c r="K20" s="264"/>
      <c r="L20" s="99">
        <f>SUM(L18:L19)</f>
        <v>96.92237</v>
      </c>
      <c r="M20" s="99">
        <f>SUM(M18:M19)</f>
        <v>7.03437</v>
      </c>
      <c r="N20" s="99">
        <f>SUM(N18:N19)</f>
        <v>14.11441</v>
      </c>
      <c r="O20" s="99">
        <f>SUM(O18:O19)</f>
        <v>29.189999999999998</v>
      </c>
      <c r="P20" s="99">
        <f>SUM(P18:P19)</f>
        <v>4.57</v>
      </c>
      <c r="Q20" s="99">
        <f t="shared" si="6"/>
        <v>151.83114999999998</v>
      </c>
      <c r="S20" s="183"/>
      <c r="T20" s="183"/>
      <c r="U20" s="183"/>
      <c r="V20" s="183"/>
      <c r="W20" s="183"/>
      <c r="X20" s="184"/>
      <c r="Y20" s="184"/>
      <c r="Z20" s="184"/>
      <c r="AA20" s="184"/>
      <c r="AB20" s="184"/>
    </row>
    <row r="21" spans="1:28" s="182" customFormat="1" ht="30.75" customHeight="1">
      <c r="A21" s="358" t="s">
        <v>41</v>
      </c>
      <c r="B21" s="359"/>
      <c r="C21" s="246">
        <f>C17+C18+C19</f>
        <v>1253.5053965000027</v>
      </c>
      <c r="D21" s="97">
        <f>D17+D20</f>
        <v>0</v>
      </c>
      <c r="E21" s="97">
        <f>E20</f>
        <v>0</v>
      </c>
      <c r="F21" s="98">
        <f>F20</f>
        <v>11500</v>
      </c>
      <c r="G21" s="98">
        <v>1525</v>
      </c>
      <c r="H21" s="98">
        <f>H17+H20</f>
        <v>14.324860000000003</v>
      </c>
      <c r="I21" s="258">
        <f>I17</f>
        <v>777.64</v>
      </c>
      <c r="J21" s="98">
        <f>SUM(C21:I21)</f>
        <v>15070.470256500003</v>
      </c>
      <c r="K21" s="258">
        <f>K17</f>
        <v>3729.421</v>
      </c>
      <c r="L21" s="98">
        <f aca="true" t="shared" si="8" ref="L21:Q21">L17+L20</f>
        <v>5662.473900000001</v>
      </c>
      <c r="M21" s="98">
        <f t="shared" si="8"/>
        <v>391.11999</v>
      </c>
      <c r="N21" s="98">
        <f t="shared" si="8"/>
        <v>606.95298</v>
      </c>
      <c r="O21" s="98">
        <f t="shared" si="8"/>
        <v>127.853335</v>
      </c>
      <c r="P21" s="98">
        <f t="shared" si="8"/>
        <v>44.47598</v>
      </c>
      <c r="Q21" s="98">
        <f t="shared" si="8"/>
        <v>6832.876185000001</v>
      </c>
      <c r="T21" s="185"/>
      <c r="X21" s="186"/>
      <c r="Y21" s="186"/>
      <c r="Z21" s="186"/>
      <c r="AA21" s="186"/>
      <c r="AB21" s="186"/>
    </row>
    <row r="22" spans="1:178" s="189" customFormat="1" ht="68.25" customHeight="1">
      <c r="A22" s="187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188"/>
      <c r="M22" s="190"/>
      <c r="O22" s="190"/>
      <c r="P22" s="190"/>
      <c r="Q22" s="191"/>
      <c r="S22" s="192"/>
      <c r="T22" s="193"/>
      <c r="U22" s="192"/>
      <c r="V22" s="192"/>
      <c r="W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</row>
    <row r="23" spans="1:178" s="169" customFormat="1" ht="18.75">
      <c r="A23" s="187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194"/>
      <c r="M23" s="194"/>
      <c r="N23" s="365" t="s">
        <v>114</v>
      </c>
      <c r="O23" s="365"/>
      <c r="P23" s="365"/>
      <c r="Q23" s="195"/>
      <c r="R23" s="196"/>
      <c r="S23" s="196"/>
      <c r="T23" s="197"/>
      <c r="U23" s="196"/>
      <c r="V23" s="196"/>
      <c r="W23" s="196"/>
      <c r="X23" s="198"/>
      <c r="Z23" s="199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</row>
    <row r="24" spans="2:178" s="169" customFormat="1" ht="11.25" customHeight="1"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200"/>
      <c r="M24" s="170"/>
      <c r="N24" s="104"/>
      <c r="O24" s="201" t="s">
        <v>115</v>
      </c>
      <c r="P24" s="104"/>
      <c r="Q24" s="109"/>
      <c r="R24" s="174"/>
      <c r="S24" s="174"/>
      <c r="T24" s="202"/>
      <c r="U24" s="174"/>
      <c r="V24" s="174"/>
      <c r="W24" s="174"/>
      <c r="X24" s="174"/>
      <c r="Y24" s="174"/>
      <c r="Z24" s="174"/>
      <c r="AA24" s="202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</row>
    <row r="25" spans="2:178" s="169" customFormat="1" ht="12.75" customHeight="1"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200"/>
      <c r="M25" s="170"/>
      <c r="N25" s="170"/>
      <c r="O25" s="201" t="s">
        <v>100</v>
      </c>
      <c r="P25" s="170"/>
      <c r="Q25" s="109"/>
      <c r="R25" s="174"/>
      <c r="S25" s="174"/>
      <c r="T25" s="249"/>
      <c r="U25" s="174"/>
      <c r="V25" s="174"/>
      <c r="W25" s="174"/>
      <c r="X25" s="174"/>
      <c r="Y25" s="203"/>
      <c r="Z25" s="174"/>
      <c r="AA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</row>
    <row r="26" spans="2:178" s="169" customFormat="1" ht="12.75" customHeight="1"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170"/>
      <c r="M26" s="194"/>
      <c r="N26" s="204"/>
      <c r="O26" s="205" t="s">
        <v>116</v>
      </c>
      <c r="P26" s="104"/>
      <c r="Q26" s="109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</row>
    <row r="27" spans="2:27" ht="16.5">
      <c r="B27" s="206"/>
      <c r="C27" s="101"/>
      <c r="D27" s="207"/>
      <c r="E27" s="101"/>
      <c r="F27" s="208"/>
      <c r="G27" s="208"/>
      <c r="H27" s="209"/>
      <c r="I27" s="265"/>
      <c r="N27" s="204"/>
      <c r="O27" s="201" t="s">
        <v>102</v>
      </c>
      <c r="P27" s="104"/>
      <c r="Q27" s="109" t="s">
        <v>131</v>
      </c>
      <c r="R27" s="163"/>
      <c r="X27" s="163"/>
      <c r="Y27" s="163"/>
      <c r="Z27" s="163"/>
      <c r="AA27" s="163"/>
    </row>
    <row r="28" spans="2:27" ht="36.75" customHeight="1">
      <c r="B28" s="206"/>
      <c r="C28" s="101"/>
      <c r="D28" s="207"/>
      <c r="E28" s="101"/>
      <c r="Q28" s="109"/>
      <c r="R28" s="163"/>
      <c r="X28" s="163"/>
      <c r="Y28" s="163"/>
      <c r="Z28" s="163"/>
      <c r="AA28" s="163"/>
    </row>
    <row r="29" spans="2:27" ht="76.5" customHeight="1">
      <c r="B29" s="206"/>
      <c r="C29" s="101"/>
      <c r="D29" s="101"/>
      <c r="E29" s="101"/>
      <c r="F29" s="101"/>
      <c r="G29" s="101"/>
      <c r="H29" s="101"/>
      <c r="I29" s="267"/>
      <c r="J29" s="101"/>
      <c r="K29" s="267"/>
      <c r="L29" s="101"/>
      <c r="M29" s="101"/>
      <c r="N29" s="101"/>
      <c r="O29" s="101"/>
      <c r="P29" s="101"/>
      <c r="Q29" s="101"/>
      <c r="R29" s="163"/>
      <c r="X29" s="163"/>
      <c r="Y29" s="163"/>
      <c r="Z29" s="163"/>
      <c r="AA29" s="163"/>
    </row>
    <row r="30" spans="2:27" ht="16.5">
      <c r="B30" s="206"/>
      <c r="C30" s="101"/>
      <c r="D30" s="207"/>
      <c r="E30" s="101"/>
      <c r="Q30" s="109"/>
      <c r="R30" s="163"/>
      <c r="X30" s="163"/>
      <c r="Y30" s="163"/>
      <c r="Z30" s="163"/>
      <c r="AA30" s="163"/>
    </row>
    <row r="31" spans="2:27" ht="16.5">
      <c r="B31" s="206"/>
      <c r="C31" s="101"/>
      <c r="D31" s="207"/>
      <c r="E31" s="101"/>
      <c r="Q31" s="109"/>
      <c r="R31" s="163"/>
      <c r="X31" s="163"/>
      <c r="Y31" s="163"/>
      <c r="Z31" s="163"/>
      <c r="AA31" s="163"/>
    </row>
    <row r="32" spans="2:27" ht="16.5">
      <c r="B32" s="206"/>
      <c r="C32" s="101"/>
      <c r="D32" s="207"/>
      <c r="E32" s="101"/>
      <c r="Q32" s="109"/>
      <c r="R32" s="163"/>
      <c r="X32" s="163"/>
      <c r="Y32" s="163"/>
      <c r="Z32" s="163"/>
      <c r="AA32" s="163"/>
    </row>
    <row r="33" spans="2:27" ht="16.5">
      <c r="B33" s="206"/>
      <c r="C33" s="101"/>
      <c r="D33" s="207"/>
      <c r="E33" s="101"/>
      <c r="Q33" s="207"/>
      <c r="R33" s="163"/>
      <c r="X33" s="163"/>
      <c r="Y33" s="163"/>
      <c r="Z33" s="163"/>
      <c r="AA33" s="163"/>
    </row>
    <row r="34" spans="2:5" ht="16.5">
      <c r="B34" s="206"/>
      <c r="C34" s="101"/>
      <c r="D34" s="207"/>
      <c r="E34" s="101"/>
    </row>
    <row r="35" spans="2:5" ht="16.5">
      <c r="B35" s="206"/>
      <c r="C35" s="101"/>
      <c r="D35" s="207"/>
      <c r="E35" s="101"/>
    </row>
    <row r="36" spans="2:5" ht="16.5">
      <c r="B36" s="206"/>
      <c r="C36" s="101"/>
      <c r="D36" s="207"/>
      <c r="E36" s="101"/>
    </row>
    <row r="37" spans="2:5" ht="16.5">
      <c r="B37" s="206"/>
      <c r="C37" s="101"/>
      <c r="D37" s="207"/>
      <c r="E37" s="101"/>
    </row>
    <row r="38" spans="2:5" ht="16.5">
      <c r="B38" s="206"/>
      <c r="C38" s="101"/>
      <c r="D38" s="207"/>
      <c r="E38" s="101"/>
    </row>
    <row r="39" spans="2:6" ht="16.5">
      <c r="B39" s="206"/>
      <c r="C39" s="210"/>
      <c r="D39" s="210"/>
      <c r="E39" s="211"/>
      <c r="F39" s="247"/>
    </row>
    <row r="40" spans="2:5" ht="16.5">
      <c r="B40" s="206"/>
      <c r="C40" s="207"/>
      <c r="D40" s="207"/>
      <c r="E40" s="101"/>
    </row>
    <row r="41" spans="2:5" ht="16.5">
      <c r="B41" s="206"/>
      <c r="C41" s="207"/>
      <c r="D41" s="207"/>
      <c r="E41" s="101"/>
    </row>
  </sheetData>
  <sheetProtection/>
  <mergeCells count="26">
    <mergeCell ref="A1:Q1"/>
    <mergeCell ref="A3:Q3"/>
    <mergeCell ref="A4:Q4"/>
    <mergeCell ref="H6:H8"/>
    <mergeCell ref="F6:G6"/>
    <mergeCell ref="A6:A8"/>
    <mergeCell ref="D6:E6"/>
    <mergeCell ref="I6:I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21:B21"/>
    <mergeCell ref="G10:G16"/>
    <mergeCell ref="L6:Q6"/>
    <mergeCell ref="K6:K8"/>
    <mergeCell ref="J6:J8"/>
    <mergeCell ref="M7:M8"/>
    <mergeCell ref="N7:N8"/>
    <mergeCell ref="Q7:Q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F1">
      <selection activeCell="BL16" sqref="BL1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88" t="s">
        <v>95</v>
      </c>
      <c r="R1" s="388"/>
      <c r="S1" s="388"/>
      <c r="T1" s="388"/>
      <c r="AJ1" s="388" t="s">
        <v>95</v>
      </c>
      <c r="AK1" s="388"/>
      <c r="AL1" s="388"/>
      <c r="AM1" s="5"/>
      <c r="AN1" s="5"/>
      <c r="BH1" s="388" t="s">
        <v>95</v>
      </c>
      <c r="BI1" s="388"/>
      <c r="BJ1" s="388"/>
    </row>
    <row r="2" spans="1:62" s="6" customFormat="1" ht="22.5" customHeight="1">
      <c r="A2" s="381" t="s">
        <v>134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 t="s">
        <v>134</v>
      </c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 t="s">
        <v>134</v>
      </c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82" t="s">
        <v>30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 t="s">
        <v>30</v>
      </c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 t="s">
        <v>30</v>
      </c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83" t="s">
        <v>145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 t="s">
        <v>146</v>
      </c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 t="s">
        <v>145</v>
      </c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75">
        <v>1</v>
      </c>
      <c r="D9" s="375"/>
      <c r="E9" s="375"/>
      <c r="F9" s="375"/>
      <c r="G9" s="375"/>
      <c r="H9" s="375"/>
      <c r="I9" s="375">
        <v>2</v>
      </c>
      <c r="J9" s="375"/>
      <c r="K9" s="375"/>
      <c r="L9" s="375"/>
      <c r="M9" s="375"/>
      <c r="N9" s="375"/>
      <c r="O9" s="375">
        <v>3</v>
      </c>
      <c r="P9" s="375"/>
      <c r="Q9" s="375"/>
      <c r="R9" s="375"/>
      <c r="S9" s="375"/>
      <c r="T9" s="375"/>
      <c r="U9" s="375">
        <v>4</v>
      </c>
      <c r="V9" s="375"/>
      <c r="W9" s="375"/>
      <c r="X9" s="375"/>
      <c r="Y9" s="375"/>
      <c r="Z9" s="375"/>
      <c r="AA9" s="375">
        <v>5</v>
      </c>
      <c r="AB9" s="375"/>
      <c r="AC9" s="375"/>
      <c r="AD9" s="375"/>
      <c r="AE9" s="375"/>
      <c r="AF9" s="375"/>
      <c r="AG9" s="377">
        <v>6</v>
      </c>
      <c r="AH9" s="377"/>
      <c r="AI9" s="377"/>
      <c r="AJ9" s="377"/>
      <c r="AK9" s="377"/>
      <c r="AL9" s="377"/>
      <c r="AM9" s="377">
        <v>7</v>
      </c>
      <c r="AN9" s="377"/>
      <c r="AO9" s="377"/>
      <c r="AP9" s="377"/>
      <c r="AQ9" s="377"/>
      <c r="AR9" s="377"/>
      <c r="AS9" s="377">
        <v>8</v>
      </c>
      <c r="AT9" s="377"/>
      <c r="AU9" s="377"/>
      <c r="AV9" s="377"/>
      <c r="AW9" s="377"/>
      <c r="AX9" s="377"/>
      <c r="AY9" s="377">
        <v>9</v>
      </c>
      <c r="AZ9" s="377"/>
      <c r="BA9" s="377"/>
      <c r="BB9" s="377"/>
      <c r="BC9" s="377"/>
      <c r="BD9" s="377"/>
      <c r="BE9" s="384">
        <v>10</v>
      </c>
      <c r="BF9" s="384"/>
      <c r="BG9" s="384"/>
      <c r="BH9" s="384"/>
      <c r="BI9" s="384"/>
      <c r="BJ9" s="384"/>
    </row>
    <row r="10" spans="1:62" s="13" customFormat="1" ht="22.5" customHeight="1">
      <c r="A10" s="389" t="s">
        <v>0</v>
      </c>
      <c r="B10" s="392" t="s">
        <v>96</v>
      </c>
      <c r="C10" s="378" t="s">
        <v>46</v>
      </c>
      <c r="D10" s="378"/>
      <c r="E10" s="378"/>
      <c r="F10" s="378"/>
      <c r="G10" s="378"/>
      <c r="H10" s="378"/>
      <c r="I10" s="385" t="s">
        <v>47</v>
      </c>
      <c r="J10" s="386"/>
      <c r="K10" s="386"/>
      <c r="L10" s="386"/>
      <c r="M10" s="386"/>
      <c r="N10" s="387"/>
      <c r="O10" s="385" t="s">
        <v>48</v>
      </c>
      <c r="P10" s="386"/>
      <c r="Q10" s="386"/>
      <c r="R10" s="386"/>
      <c r="S10" s="386"/>
      <c r="T10" s="387"/>
      <c r="U10" s="385" t="s">
        <v>97</v>
      </c>
      <c r="V10" s="386"/>
      <c r="W10" s="386"/>
      <c r="X10" s="386"/>
      <c r="Y10" s="386"/>
      <c r="Z10" s="386"/>
      <c r="AA10" s="385" t="s">
        <v>49</v>
      </c>
      <c r="AB10" s="386"/>
      <c r="AC10" s="386"/>
      <c r="AD10" s="386"/>
      <c r="AE10" s="386"/>
      <c r="AF10" s="386"/>
      <c r="AG10" s="378" t="s">
        <v>50</v>
      </c>
      <c r="AH10" s="378"/>
      <c r="AI10" s="378"/>
      <c r="AJ10" s="378"/>
      <c r="AK10" s="378"/>
      <c r="AL10" s="378"/>
      <c r="AM10" s="378" t="s">
        <v>51</v>
      </c>
      <c r="AN10" s="378"/>
      <c r="AO10" s="378"/>
      <c r="AP10" s="378"/>
      <c r="AQ10" s="378"/>
      <c r="AR10" s="378"/>
      <c r="AS10" s="378" t="s">
        <v>52</v>
      </c>
      <c r="AT10" s="378"/>
      <c r="AU10" s="378"/>
      <c r="AV10" s="378"/>
      <c r="AW10" s="378"/>
      <c r="AX10" s="378"/>
      <c r="AY10" s="378" t="s">
        <v>53</v>
      </c>
      <c r="AZ10" s="378"/>
      <c r="BA10" s="378"/>
      <c r="BB10" s="378"/>
      <c r="BC10" s="378"/>
      <c r="BD10" s="378"/>
      <c r="BE10" s="378" t="s">
        <v>101</v>
      </c>
      <c r="BF10" s="378"/>
      <c r="BG10" s="378"/>
      <c r="BH10" s="378"/>
      <c r="BI10" s="378"/>
      <c r="BJ10" s="378"/>
    </row>
    <row r="11" spans="1:62" s="13" customFormat="1" ht="28.5" customHeight="1">
      <c r="A11" s="390"/>
      <c r="B11" s="393"/>
      <c r="C11" s="378" t="s">
        <v>54</v>
      </c>
      <c r="D11" s="378"/>
      <c r="E11" s="378"/>
      <c r="F11" s="378" t="s">
        <v>55</v>
      </c>
      <c r="G11" s="378"/>
      <c r="H11" s="378"/>
      <c r="I11" s="378" t="s">
        <v>54</v>
      </c>
      <c r="J11" s="378"/>
      <c r="K11" s="378"/>
      <c r="L11" s="378" t="s">
        <v>55</v>
      </c>
      <c r="M11" s="378"/>
      <c r="N11" s="378"/>
      <c r="O11" s="378" t="s">
        <v>54</v>
      </c>
      <c r="P11" s="378"/>
      <c r="Q11" s="378"/>
      <c r="R11" s="378" t="s">
        <v>55</v>
      </c>
      <c r="S11" s="378"/>
      <c r="T11" s="378"/>
      <c r="U11" s="378" t="s">
        <v>54</v>
      </c>
      <c r="V11" s="378"/>
      <c r="W11" s="378"/>
      <c r="X11" s="378" t="s">
        <v>55</v>
      </c>
      <c r="Y11" s="378"/>
      <c r="Z11" s="378"/>
      <c r="AA11" s="378" t="s">
        <v>54</v>
      </c>
      <c r="AB11" s="378"/>
      <c r="AC11" s="378"/>
      <c r="AD11" s="378" t="s">
        <v>55</v>
      </c>
      <c r="AE11" s="378"/>
      <c r="AF11" s="378"/>
      <c r="AG11" s="378" t="s">
        <v>54</v>
      </c>
      <c r="AH11" s="378"/>
      <c r="AI11" s="378"/>
      <c r="AJ11" s="378" t="s">
        <v>55</v>
      </c>
      <c r="AK11" s="378"/>
      <c r="AL11" s="378"/>
      <c r="AM11" s="378" t="s">
        <v>54</v>
      </c>
      <c r="AN11" s="378"/>
      <c r="AO11" s="378"/>
      <c r="AP11" s="378" t="s">
        <v>55</v>
      </c>
      <c r="AQ11" s="378"/>
      <c r="AR11" s="378"/>
      <c r="AS11" s="378" t="s">
        <v>54</v>
      </c>
      <c r="AT11" s="378"/>
      <c r="AU11" s="378"/>
      <c r="AV11" s="378" t="s">
        <v>55</v>
      </c>
      <c r="AW11" s="378"/>
      <c r="AX11" s="378"/>
      <c r="AY11" s="378" t="s">
        <v>54</v>
      </c>
      <c r="AZ11" s="378"/>
      <c r="BA11" s="378"/>
      <c r="BB11" s="378" t="s">
        <v>55</v>
      </c>
      <c r="BC11" s="378"/>
      <c r="BD11" s="378"/>
      <c r="BE11" s="378" t="s">
        <v>54</v>
      </c>
      <c r="BF11" s="378"/>
      <c r="BG11" s="378"/>
      <c r="BH11" s="378" t="s">
        <v>55</v>
      </c>
      <c r="BI11" s="378"/>
      <c r="BJ11" s="378"/>
    </row>
    <row r="12" spans="1:62" s="14" customFormat="1" ht="28.5" customHeight="1">
      <c r="A12" s="391"/>
      <c r="B12" s="394"/>
      <c r="C12" s="376" t="s">
        <v>56</v>
      </c>
      <c r="D12" s="376"/>
      <c r="E12" s="373" t="s">
        <v>57</v>
      </c>
      <c r="F12" s="376" t="s">
        <v>56</v>
      </c>
      <c r="G12" s="376"/>
      <c r="H12" s="373" t="s">
        <v>57</v>
      </c>
      <c r="I12" s="376" t="s">
        <v>56</v>
      </c>
      <c r="J12" s="376"/>
      <c r="K12" s="373" t="s">
        <v>57</v>
      </c>
      <c r="L12" s="376" t="s">
        <v>56</v>
      </c>
      <c r="M12" s="376"/>
      <c r="N12" s="373" t="s">
        <v>57</v>
      </c>
      <c r="O12" s="376" t="s">
        <v>56</v>
      </c>
      <c r="P12" s="376"/>
      <c r="Q12" s="373" t="s">
        <v>57</v>
      </c>
      <c r="R12" s="376" t="s">
        <v>56</v>
      </c>
      <c r="S12" s="376"/>
      <c r="T12" s="373" t="s">
        <v>57</v>
      </c>
      <c r="U12" s="376" t="s">
        <v>56</v>
      </c>
      <c r="V12" s="376"/>
      <c r="W12" s="373" t="s">
        <v>57</v>
      </c>
      <c r="X12" s="376" t="s">
        <v>56</v>
      </c>
      <c r="Y12" s="376"/>
      <c r="Z12" s="373" t="s">
        <v>57</v>
      </c>
      <c r="AA12" s="376" t="s">
        <v>56</v>
      </c>
      <c r="AB12" s="376"/>
      <c r="AC12" s="373" t="s">
        <v>57</v>
      </c>
      <c r="AD12" s="376" t="s">
        <v>56</v>
      </c>
      <c r="AE12" s="376"/>
      <c r="AF12" s="373" t="s">
        <v>57</v>
      </c>
      <c r="AG12" s="376" t="s">
        <v>56</v>
      </c>
      <c r="AH12" s="376"/>
      <c r="AI12" s="373" t="s">
        <v>57</v>
      </c>
      <c r="AJ12" s="376" t="s">
        <v>56</v>
      </c>
      <c r="AK12" s="376"/>
      <c r="AL12" s="373" t="s">
        <v>57</v>
      </c>
      <c r="AM12" s="376" t="s">
        <v>56</v>
      </c>
      <c r="AN12" s="376"/>
      <c r="AO12" s="373" t="s">
        <v>57</v>
      </c>
      <c r="AP12" s="376" t="s">
        <v>56</v>
      </c>
      <c r="AQ12" s="376"/>
      <c r="AR12" s="373" t="s">
        <v>57</v>
      </c>
      <c r="AS12" s="376" t="s">
        <v>56</v>
      </c>
      <c r="AT12" s="376"/>
      <c r="AU12" s="373" t="s">
        <v>57</v>
      </c>
      <c r="AV12" s="376" t="s">
        <v>56</v>
      </c>
      <c r="AW12" s="376"/>
      <c r="AX12" s="373" t="s">
        <v>57</v>
      </c>
      <c r="AY12" s="376" t="s">
        <v>56</v>
      </c>
      <c r="AZ12" s="376"/>
      <c r="BA12" s="373" t="s">
        <v>57</v>
      </c>
      <c r="BB12" s="376" t="s">
        <v>56</v>
      </c>
      <c r="BC12" s="376"/>
      <c r="BD12" s="373" t="s">
        <v>57</v>
      </c>
      <c r="BE12" s="376" t="s">
        <v>56</v>
      </c>
      <c r="BF12" s="376"/>
      <c r="BG12" s="373" t="s">
        <v>57</v>
      </c>
      <c r="BH12" s="376" t="s">
        <v>56</v>
      </c>
      <c r="BI12" s="376"/>
      <c r="BJ12" s="373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74"/>
      <c r="F13" s="17" t="s">
        <v>58</v>
      </c>
      <c r="G13" s="17" t="s">
        <v>59</v>
      </c>
      <c r="H13" s="374"/>
      <c r="I13" s="17" t="s">
        <v>58</v>
      </c>
      <c r="J13" s="17" t="s">
        <v>60</v>
      </c>
      <c r="K13" s="374"/>
      <c r="L13" s="17" t="s">
        <v>58</v>
      </c>
      <c r="M13" s="17" t="s">
        <v>60</v>
      </c>
      <c r="N13" s="374"/>
      <c r="O13" s="17" t="s">
        <v>58</v>
      </c>
      <c r="P13" s="17" t="s">
        <v>61</v>
      </c>
      <c r="Q13" s="374"/>
      <c r="R13" s="17" t="s">
        <v>58</v>
      </c>
      <c r="S13" s="17" t="s">
        <v>61</v>
      </c>
      <c r="T13" s="374"/>
      <c r="U13" s="17" t="s">
        <v>58</v>
      </c>
      <c r="V13" s="17" t="s">
        <v>98</v>
      </c>
      <c r="W13" s="374"/>
      <c r="X13" s="17" t="s">
        <v>58</v>
      </c>
      <c r="Y13" s="17" t="s">
        <v>98</v>
      </c>
      <c r="Z13" s="374"/>
      <c r="AA13" s="17" t="s">
        <v>58</v>
      </c>
      <c r="AB13" s="17" t="s">
        <v>59</v>
      </c>
      <c r="AC13" s="374"/>
      <c r="AD13" s="17" t="s">
        <v>58</v>
      </c>
      <c r="AE13" s="17" t="s">
        <v>59</v>
      </c>
      <c r="AF13" s="374"/>
      <c r="AG13" s="17" t="s">
        <v>58</v>
      </c>
      <c r="AH13" s="17" t="s">
        <v>60</v>
      </c>
      <c r="AI13" s="374"/>
      <c r="AJ13" s="17" t="s">
        <v>58</v>
      </c>
      <c r="AK13" s="17" t="s">
        <v>60</v>
      </c>
      <c r="AL13" s="374"/>
      <c r="AM13" s="17" t="s">
        <v>58</v>
      </c>
      <c r="AN13" s="17" t="s">
        <v>61</v>
      </c>
      <c r="AO13" s="374"/>
      <c r="AP13" s="17" t="s">
        <v>58</v>
      </c>
      <c r="AQ13" s="17" t="s">
        <v>61</v>
      </c>
      <c r="AR13" s="374"/>
      <c r="AS13" s="17" t="s">
        <v>58</v>
      </c>
      <c r="AT13" s="17" t="s">
        <v>61</v>
      </c>
      <c r="AU13" s="374"/>
      <c r="AV13" s="17" t="s">
        <v>58</v>
      </c>
      <c r="AW13" s="17" t="s">
        <v>61</v>
      </c>
      <c r="AX13" s="374"/>
      <c r="AY13" s="379" t="s">
        <v>58</v>
      </c>
      <c r="AZ13" s="380"/>
      <c r="BA13" s="374"/>
      <c r="BB13" s="379" t="s">
        <v>58</v>
      </c>
      <c r="BC13" s="380"/>
      <c r="BD13" s="374"/>
      <c r="BE13" s="379" t="s">
        <v>58</v>
      </c>
      <c r="BF13" s="380"/>
      <c r="BG13" s="374"/>
      <c r="BH13" s="379" t="s">
        <v>58</v>
      </c>
      <c r="BI13" s="380"/>
      <c r="BJ13" s="374"/>
    </row>
    <row r="14" spans="1:65" s="19" customFormat="1" ht="115.5" customHeight="1">
      <c r="A14" s="91"/>
      <c r="B14" s="92" t="s">
        <v>99</v>
      </c>
      <c r="C14" s="94">
        <v>83</v>
      </c>
      <c r="D14" s="94">
        <v>262030.84254326925</v>
      </c>
      <c r="E14" s="94">
        <v>388.45995</v>
      </c>
      <c r="F14" s="94">
        <v>192</v>
      </c>
      <c r="G14" s="94">
        <v>26652.210576923077</v>
      </c>
      <c r="H14" s="94">
        <v>140.91493</v>
      </c>
      <c r="I14" s="94">
        <v>83</v>
      </c>
      <c r="J14" s="94">
        <v>10870.299307270736</v>
      </c>
      <c r="K14" s="94">
        <v>146.16019</v>
      </c>
      <c r="L14" s="94">
        <v>254</v>
      </c>
      <c r="M14" s="94">
        <v>29.89</v>
      </c>
      <c r="N14" s="94">
        <v>79.16337000000001</v>
      </c>
      <c r="O14" s="94">
        <v>183</v>
      </c>
      <c r="P14" s="94">
        <v>297</v>
      </c>
      <c r="Q14" s="94">
        <v>493.76102</v>
      </c>
      <c r="R14" s="94">
        <v>311</v>
      </c>
      <c r="S14" s="94">
        <v>55.93</v>
      </c>
      <c r="T14" s="94">
        <v>335.55370999999997</v>
      </c>
      <c r="U14" s="94">
        <v>163</v>
      </c>
      <c r="V14" s="94">
        <v>169.2787037037037</v>
      </c>
      <c r="W14" s="94">
        <v>188.91379</v>
      </c>
      <c r="X14" s="94">
        <v>560</v>
      </c>
      <c r="Y14" s="94">
        <v>45.08862962962963</v>
      </c>
      <c r="Z14" s="94">
        <v>136.25171</v>
      </c>
      <c r="AA14" s="94">
        <v>70</v>
      </c>
      <c r="AB14" s="94">
        <v>28988.613870967743</v>
      </c>
      <c r="AC14" s="94">
        <v>113.06698</v>
      </c>
      <c r="AD14" s="94">
        <v>80</v>
      </c>
      <c r="AE14" s="94">
        <v>760.9717261904761</v>
      </c>
      <c r="AF14" s="94">
        <v>51.3707</v>
      </c>
      <c r="AG14" s="94">
        <v>369</v>
      </c>
      <c r="AH14" s="94">
        <v>459.53000000000003</v>
      </c>
      <c r="AI14" s="94">
        <v>595.65192</v>
      </c>
      <c r="AJ14" s="94">
        <v>361</v>
      </c>
      <c r="AK14" s="94">
        <v>134.13</v>
      </c>
      <c r="AL14" s="94">
        <v>329.09617</v>
      </c>
      <c r="AM14" s="94">
        <v>131</v>
      </c>
      <c r="AN14" s="94">
        <v>1428.4670175438596</v>
      </c>
      <c r="AO14" s="94">
        <v>376.5013</v>
      </c>
      <c r="AP14" s="94">
        <v>279</v>
      </c>
      <c r="AQ14" s="94">
        <v>62.15645964912281</v>
      </c>
      <c r="AR14" s="94">
        <v>366.99404000000004</v>
      </c>
      <c r="AS14" s="94">
        <v>555</v>
      </c>
      <c r="AT14" s="94">
        <v>674.2070833333333</v>
      </c>
      <c r="AU14" s="94">
        <v>1127.6802089999999</v>
      </c>
      <c r="AV14" s="94">
        <v>615</v>
      </c>
      <c r="AW14" s="94">
        <v>450.1858125</v>
      </c>
      <c r="AX14" s="94">
        <v>1054.2437899999998</v>
      </c>
      <c r="AY14" s="94">
        <v>16</v>
      </c>
      <c r="AZ14" s="94">
        <v>409.59999999999997</v>
      </c>
      <c r="BA14" s="94">
        <v>379.10102</v>
      </c>
      <c r="BB14" s="94">
        <v>147</v>
      </c>
      <c r="BC14" s="94">
        <v>648</v>
      </c>
      <c r="BD14" s="94">
        <v>357.66206999999997</v>
      </c>
      <c r="BE14" s="395">
        <v>1653</v>
      </c>
      <c r="BF14" s="395"/>
      <c r="BG14" s="95">
        <v>3809.2963789999994</v>
      </c>
      <c r="BH14" s="395">
        <v>2799</v>
      </c>
      <c r="BI14" s="395"/>
      <c r="BJ14" s="96">
        <v>2851.25049</v>
      </c>
      <c r="BK14" s="77"/>
      <c r="BL14" s="273"/>
      <c r="BM14" s="93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51"/>
      <c r="BL15" s="250"/>
      <c r="BM15" s="78"/>
    </row>
    <row r="16" spans="1:65" s="19" customFormat="1" ht="33.75" customHeight="1">
      <c r="A16" s="79"/>
      <c r="B16" s="8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149"/>
      <c r="BH16" s="90"/>
      <c r="BI16" s="90"/>
      <c r="BJ16" s="90"/>
      <c r="BK16" s="90"/>
      <c r="BL16" s="272"/>
      <c r="BM16" s="14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M17" s="22"/>
    </row>
    <row r="18" spans="18:60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</row>
    <row r="19" spans="18:60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G11:AI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BA12:BA13"/>
    <mergeCell ref="U9:Z9"/>
    <mergeCell ref="T12:T13"/>
    <mergeCell ref="AP12:AQ12"/>
    <mergeCell ref="AG9:AL9"/>
    <mergeCell ref="AI12:AI13"/>
    <mergeCell ref="AO12:AO13"/>
    <mergeCell ref="AP11:AR11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17" sqref="R17"/>
    </sheetView>
  </sheetViews>
  <sheetFormatPr defaultColWidth="9.140625" defaultRowHeight="24.75" customHeight="1"/>
  <cols>
    <col min="1" max="1" width="5.57421875" style="151" customWidth="1"/>
    <col min="2" max="2" width="24.28125" style="151" customWidth="1"/>
    <col min="3" max="3" width="13.57421875" style="151" customWidth="1"/>
    <col min="4" max="4" width="12.8515625" style="151" customWidth="1"/>
    <col min="5" max="5" width="12.57421875" style="110" customWidth="1"/>
    <col min="6" max="6" width="13.7109375" style="110" customWidth="1"/>
    <col min="7" max="7" width="15.28125" style="151" customWidth="1"/>
    <col min="8" max="8" width="17.7109375" style="151" customWidth="1"/>
    <col min="9" max="9" width="11.00390625" style="151" customWidth="1"/>
    <col min="10" max="10" width="12.421875" style="151" customWidth="1"/>
    <col min="11" max="11" width="10.7109375" style="151" customWidth="1"/>
    <col min="12" max="12" width="13.28125" style="151" customWidth="1"/>
    <col min="13" max="13" width="9.140625" style="151" customWidth="1"/>
    <col min="14" max="14" width="10.00390625" style="151" bestFit="1" customWidth="1"/>
    <col min="15" max="16384" width="9.140625" style="151" customWidth="1"/>
  </cols>
  <sheetData>
    <row r="1" spans="11:12" ht="15" customHeight="1">
      <c r="K1" s="397" t="s">
        <v>65</v>
      </c>
      <c r="L1" s="397"/>
    </row>
    <row r="2" spans="1:12" ht="15" customHeight="1">
      <c r="A2" s="398" t="s">
        <v>117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" customHeight="1">
      <c r="A4" s="399" t="s">
        <v>30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ht="15" customHeight="1"/>
    <row r="6" spans="1:12" ht="15" customHeight="1">
      <c r="A6" s="400" t="s">
        <v>147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</row>
    <row r="7" spans="3:12" ht="15" customHeight="1"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58.5" customHeight="1">
      <c r="A8" s="396" t="s">
        <v>0</v>
      </c>
      <c r="B8" s="396" t="s">
        <v>32</v>
      </c>
      <c r="C8" s="396" t="s">
        <v>62</v>
      </c>
      <c r="D8" s="396"/>
      <c r="E8" s="396" t="s">
        <v>66</v>
      </c>
      <c r="F8" s="396"/>
      <c r="G8" s="396" t="s">
        <v>67</v>
      </c>
      <c r="H8" s="396"/>
      <c r="I8" s="396" t="s">
        <v>68</v>
      </c>
      <c r="J8" s="396"/>
      <c r="K8" s="396" t="s">
        <v>69</v>
      </c>
      <c r="L8" s="396"/>
    </row>
    <row r="9" spans="1:12" ht="39" customHeight="1">
      <c r="A9" s="396"/>
      <c r="B9" s="396"/>
      <c r="C9" s="154" t="s">
        <v>63</v>
      </c>
      <c r="D9" s="154" t="s">
        <v>64</v>
      </c>
      <c r="E9" s="154" t="s">
        <v>63</v>
      </c>
      <c r="F9" s="154" t="s">
        <v>64</v>
      </c>
      <c r="G9" s="154" t="s">
        <v>63</v>
      </c>
      <c r="H9" s="154" t="s">
        <v>64</v>
      </c>
      <c r="I9" s="154" t="s">
        <v>63</v>
      </c>
      <c r="J9" s="154" t="s">
        <v>64</v>
      </c>
      <c r="K9" s="154" t="s">
        <v>63</v>
      </c>
      <c r="L9" s="154" t="s">
        <v>92</v>
      </c>
    </row>
    <row r="10" spans="1:12" ht="24.75" customHeight="1">
      <c r="A10" s="255">
        <v>1</v>
      </c>
      <c r="B10" s="255">
        <v>2</v>
      </c>
      <c r="C10" s="255">
        <v>3</v>
      </c>
      <c r="D10" s="255">
        <v>4</v>
      </c>
      <c r="E10" s="255">
        <v>5</v>
      </c>
      <c r="F10" s="255">
        <v>6</v>
      </c>
      <c r="G10" s="255">
        <v>7</v>
      </c>
      <c r="H10" s="255">
        <v>8</v>
      </c>
      <c r="I10" s="255">
        <v>9</v>
      </c>
      <c r="J10" s="255">
        <v>10</v>
      </c>
      <c r="K10" s="255">
        <v>11</v>
      </c>
      <c r="L10" s="255">
        <v>12</v>
      </c>
    </row>
    <row r="11" spans="1:23" s="323" customFormat="1" ht="24.75" customHeight="1">
      <c r="A11" s="290">
        <v>1</v>
      </c>
      <c r="B11" s="290" t="s">
        <v>22</v>
      </c>
      <c r="C11" s="321">
        <v>4113.601436130008</v>
      </c>
      <c r="D11" s="321">
        <v>16454.40574452003</v>
      </c>
      <c r="E11" s="321">
        <v>16</v>
      </c>
      <c r="F11" s="321">
        <v>16</v>
      </c>
      <c r="G11" s="321">
        <v>0</v>
      </c>
      <c r="H11" s="321">
        <v>0.1</v>
      </c>
      <c r="I11" s="321">
        <v>0</v>
      </c>
      <c r="J11" s="321">
        <v>1</v>
      </c>
      <c r="K11" s="321">
        <v>12</v>
      </c>
      <c r="L11" s="321">
        <v>12</v>
      </c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</row>
    <row r="12" spans="1:23" s="306" customFormat="1" ht="24.75" customHeight="1">
      <c r="A12" s="290">
        <v>2</v>
      </c>
      <c r="B12" s="290" t="s">
        <v>23</v>
      </c>
      <c r="C12" s="291">
        <v>0</v>
      </c>
      <c r="D12" s="291">
        <v>108</v>
      </c>
      <c r="E12" s="291">
        <v>12</v>
      </c>
      <c r="F12" s="291">
        <v>12</v>
      </c>
      <c r="G12" s="291">
        <v>0</v>
      </c>
      <c r="H12" s="291">
        <v>29</v>
      </c>
      <c r="I12" s="291">
        <v>0</v>
      </c>
      <c r="J12" s="291">
        <v>0</v>
      </c>
      <c r="K12" s="291">
        <v>0</v>
      </c>
      <c r="L12" s="291">
        <v>0</v>
      </c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</row>
    <row r="13" spans="1:23" s="306" customFormat="1" ht="24.75" customHeight="1">
      <c r="A13" s="290">
        <v>3</v>
      </c>
      <c r="B13" s="290" t="s">
        <v>24</v>
      </c>
      <c r="C13" s="321">
        <v>0</v>
      </c>
      <c r="D13" s="321">
        <v>33</v>
      </c>
      <c r="E13" s="321">
        <v>5</v>
      </c>
      <c r="F13" s="321">
        <v>5</v>
      </c>
      <c r="G13" s="321">
        <v>0</v>
      </c>
      <c r="H13" s="321">
        <v>5</v>
      </c>
      <c r="I13" s="321">
        <v>0</v>
      </c>
      <c r="J13" s="321">
        <v>0</v>
      </c>
      <c r="K13" s="321">
        <v>0</v>
      </c>
      <c r="L13" s="321">
        <v>1</v>
      </c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</row>
    <row r="14" spans="1:23" s="306" customFormat="1" ht="24.75" customHeight="1">
      <c r="A14" s="290">
        <v>4</v>
      </c>
      <c r="B14" s="290" t="s">
        <v>25</v>
      </c>
      <c r="C14" s="291">
        <v>0</v>
      </c>
      <c r="D14" s="291">
        <v>0</v>
      </c>
      <c r="E14" s="291">
        <v>16</v>
      </c>
      <c r="F14" s="291">
        <v>16</v>
      </c>
      <c r="G14" s="291">
        <v>0</v>
      </c>
      <c r="H14" s="291">
        <v>0</v>
      </c>
      <c r="I14" s="291">
        <v>0</v>
      </c>
      <c r="J14" s="291">
        <v>0</v>
      </c>
      <c r="K14" s="291">
        <v>2</v>
      </c>
      <c r="L14" s="291">
        <v>0</v>
      </c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</row>
    <row r="15" spans="1:23" s="306" customFormat="1" ht="24.75" customHeight="1">
      <c r="A15" s="290">
        <v>5</v>
      </c>
      <c r="B15" s="290" t="s">
        <v>26</v>
      </c>
      <c r="C15" s="291">
        <v>2323</v>
      </c>
      <c r="D15" s="291">
        <v>545</v>
      </c>
      <c r="E15" s="291">
        <v>5</v>
      </c>
      <c r="F15" s="291">
        <v>5</v>
      </c>
      <c r="G15" s="291">
        <v>101</v>
      </c>
      <c r="H15" s="291">
        <v>70</v>
      </c>
      <c r="I15" s="291">
        <v>5</v>
      </c>
      <c r="J15" s="291">
        <v>0</v>
      </c>
      <c r="K15" s="291">
        <v>0</v>
      </c>
      <c r="L15" s="291">
        <v>0</v>
      </c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</row>
    <row r="16" spans="1:23" s="306" customFormat="1" ht="24.75" customHeight="1">
      <c r="A16" s="290">
        <v>6</v>
      </c>
      <c r="B16" s="290" t="s">
        <v>27</v>
      </c>
      <c r="C16" s="291">
        <v>13940</v>
      </c>
      <c r="D16" s="291">
        <v>1247</v>
      </c>
      <c r="E16" s="291">
        <v>12</v>
      </c>
      <c r="F16" s="291">
        <v>12</v>
      </c>
      <c r="G16" s="291">
        <v>1266</v>
      </c>
      <c r="H16" s="291">
        <v>65</v>
      </c>
      <c r="I16" s="291"/>
      <c r="J16" s="291"/>
      <c r="K16" s="291">
        <v>0</v>
      </c>
      <c r="L16" s="291">
        <v>0</v>
      </c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</row>
    <row r="17" spans="1:23" s="306" customFormat="1" ht="24.75" customHeight="1">
      <c r="A17" s="290">
        <v>7</v>
      </c>
      <c r="B17" s="290" t="s">
        <v>28</v>
      </c>
      <c r="C17" s="291">
        <v>4084</v>
      </c>
      <c r="D17" s="291">
        <v>659</v>
      </c>
      <c r="E17" s="291">
        <v>14</v>
      </c>
      <c r="F17" s="291">
        <v>14</v>
      </c>
      <c r="G17" s="291">
        <v>341</v>
      </c>
      <c r="H17" s="291">
        <v>52</v>
      </c>
      <c r="I17" s="291">
        <v>0</v>
      </c>
      <c r="J17" s="291">
        <v>28</v>
      </c>
      <c r="K17" s="291">
        <v>0</v>
      </c>
      <c r="L17" s="291">
        <v>0</v>
      </c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</row>
    <row r="18" spans="1:20" s="155" customFormat="1" ht="24.75" customHeight="1">
      <c r="A18" s="114"/>
      <c r="B18" s="115" t="s">
        <v>5</v>
      </c>
      <c r="C18" s="116">
        <f aca="true" t="shared" si="0" ref="C18:L18">SUM(C11:C17)</f>
        <v>24460.601436130008</v>
      </c>
      <c r="D18" s="116">
        <f t="shared" si="0"/>
        <v>19046.40574452003</v>
      </c>
      <c r="E18" s="116">
        <f t="shared" si="0"/>
        <v>80</v>
      </c>
      <c r="F18" s="116">
        <f t="shared" si="0"/>
        <v>80</v>
      </c>
      <c r="G18" s="116">
        <f t="shared" si="0"/>
        <v>1708</v>
      </c>
      <c r="H18" s="116">
        <f t="shared" si="0"/>
        <v>221.1</v>
      </c>
      <c r="I18" s="116">
        <f t="shared" si="0"/>
        <v>5</v>
      </c>
      <c r="J18" s="116">
        <f t="shared" si="0"/>
        <v>29</v>
      </c>
      <c r="K18" s="116">
        <f t="shared" si="0"/>
        <v>14</v>
      </c>
      <c r="L18" s="116">
        <f t="shared" si="0"/>
        <v>13</v>
      </c>
      <c r="O18" s="156"/>
      <c r="S18" s="156"/>
      <c r="T18" s="156"/>
    </row>
    <row r="19" s="110" customFormat="1" ht="34.5" customHeight="1">
      <c r="T19" s="153"/>
    </row>
    <row r="20" spans="3:10" ht="24.75" customHeight="1">
      <c r="C20" s="157"/>
      <c r="D20" s="157"/>
      <c r="E20" s="153"/>
      <c r="F20" s="153"/>
      <c r="G20" s="157"/>
      <c r="H20" s="157"/>
      <c r="I20" s="158"/>
      <c r="J20" s="159" t="s">
        <v>114</v>
      </c>
    </row>
    <row r="21" spans="4:10" ht="17.25" customHeight="1">
      <c r="D21" s="150"/>
      <c r="J21" s="160" t="s">
        <v>115</v>
      </c>
    </row>
    <row r="22" ht="10.5" customHeight="1">
      <c r="J22" s="160" t="s">
        <v>100</v>
      </c>
    </row>
    <row r="23" ht="17.25" customHeight="1">
      <c r="J23" s="161" t="s">
        <v>116</v>
      </c>
    </row>
    <row r="24" ht="16.5" customHeight="1">
      <c r="J24" s="160" t="s">
        <v>102</v>
      </c>
    </row>
  </sheetData>
  <sheetProtection/>
  <mergeCells count="11">
    <mergeCell ref="G8:H8"/>
    <mergeCell ref="I8:J8"/>
    <mergeCell ref="K8:L8"/>
    <mergeCell ref="K1:L1"/>
    <mergeCell ref="A2:L2"/>
    <mergeCell ref="A4:L4"/>
    <mergeCell ref="A6:L6"/>
    <mergeCell ref="A8:A9"/>
    <mergeCell ref="B8:B9"/>
    <mergeCell ref="C8:D8"/>
    <mergeCell ref="E8:F8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1">
      <selection activeCell="F12" sqref="F12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401" t="s">
        <v>117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402" t="s">
        <v>148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404" t="s">
        <v>70</v>
      </c>
      <c r="B7" s="404" t="s">
        <v>96</v>
      </c>
      <c r="C7" s="410" t="s">
        <v>71</v>
      </c>
      <c r="D7" s="410"/>
      <c r="E7" s="404" t="s">
        <v>72</v>
      </c>
      <c r="F7" s="404"/>
      <c r="G7" s="404"/>
      <c r="H7" s="404"/>
      <c r="I7" s="404"/>
      <c r="J7" s="404"/>
      <c r="K7" s="404"/>
      <c r="L7" s="404"/>
      <c r="M7" s="403" t="s">
        <v>86</v>
      </c>
      <c r="N7" s="403"/>
      <c r="O7" s="403"/>
      <c r="P7" s="403"/>
      <c r="Q7" s="403"/>
      <c r="R7" s="403"/>
      <c r="S7" s="403"/>
      <c r="T7" s="403"/>
      <c r="U7" s="403"/>
      <c r="V7" s="403"/>
    </row>
    <row r="8" spans="1:22" s="32" customFormat="1" ht="96.75" customHeight="1">
      <c r="A8" s="404"/>
      <c r="B8" s="404"/>
      <c r="C8" s="410" t="s">
        <v>75</v>
      </c>
      <c r="D8" s="410"/>
      <c r="E8" s="404" t="s">
        <v>76</v>
      </c>
      <c r="F8" s="404"/>
      <c r="G8" s="404" t="s">
        <v>77</v>
      </c>
      <c r="H8" s="404"/>
      <c r="I8" s="404" t="s">
        <v>78</v>
      </c>
      <c r="J8" s="404"/>
      <c r="K8" s="404" t="s">
        <v>79</v>
      </c>
      <c r="L8" s="404"/>
      <c r="M8" s="405" t="s">
        <v>87</v>
      </c>
      <c r="N8" s="405"/>
      <c r="O8" s="405" t="s">
        <v>88</v>
      </c>
      <c r="P8" s="405"/>
      <c r="Q8" s="405" t="s">
        <v>89</v>
      </c>
      <c r="R8" s="405"/>
      <c r="S8" s="405" t="s">
        <v>90</v>
      </c>
      <c r="T8" s="405"/>
      <c r="U8" s="405" t="s">
        <v>91</v>
      </c>
      <c r="V8" s="403"/>
    </row>
    <row r="9" spans="1:22" s="36" customFormat="1" ht="30.75" customHeight="1">
      <c r="A9" s="404"/>
      <c r="B9" s="404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103</v>
      </c>
      <c r="D11" s="43">
        <v>85</v>
      </c>
      <c r="E11" s="44">
        <v>7</v>
      </c>
      <c r="F11" s="45">
        <v>7</v>
      </c>
      <c r="G11" s="45">
        <v>8</v>
      </c>
      <c r="H11" s="45">
        <v>7</v>
      </c>
      <c r="I11" s="45">
        <v>7</v>
      </c>
      <c r="J11" s="45">
        <v>7</v>
      </c>
      <c r="K11" s="45">
        <v>7</v>
      </c>
      <c r="L11" s="45">
        <v>6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7"/>
      <c r="D12" s="87"/>
      <c r="E12" s="86"/>
      <c r="F12" s="87" t="s">
        <v>131</v>
      </c>
      <c r="G12" s="87"/>
      <c r="H12" s="87"/>
      <c r="I12" s="87"/>
      <c r="J12" s="87"/>
      <c r="K12" s="87"/>
      <c r="L12" s="87"/>
      <c r="M12" s="88"/>
      <c r="N12" s="88"/>
      <c r="O12" s="88"/>
      <c r="P12" s="88"/>
      <c r="Q12" s="411" t="s">
        <v>114</v>
      </c>
      <c r="R12" s="411"/>
      <c r="S12" s="411"/>
      <c r="T12" s="411"/>
      <c r="U12" s="411"/>
      <c r="V12" s="88"/>
    </row>
    <row r="13" spans="9:21" ht="21" customHeight="1">
      <c r="I13" s="408"/>
      <c r="J13" s="408"/>
      <c r="K13" s="408"/>
      <c r="Q13" s="409" t="s">
        <v>115</v>
      </c>
      <c r="R13" s="409"/>
      <c r="S13" s="409"/>
      <c r="T13" s="409"/>
      <c r="U13" s="409"/>
    </row>
    <row r="14" spans="17:21" ht="18.75" customHeight="1">
      <c r="Q14" s="407" t="s">
        <v>100</v>
      </c>
      <c r="R14" s="407"/>
      <c r="S14" s="407"/>
      <c r="T14" s="407"/>
      <c r="U14" s="407"/>
    </row>
    <row r="15" spans="17:21" ht="21" customHeight="1">
      <c r="Q15" s="406" t="s">
        <v>116</v>
      </c>
      <c r="R15" s="406"/>
      <c r="S15" s="406"/>
      <c r="T15" s="406"/>
      <c r="U15" s="406"/>
    </row>
    <row r="16" spans="17:21" ht="20.25" customHeight="1">
      <c r="Q16" s="407" t="s">
        <v>102</v>
      </c>
      <c r="R16" s="407"/>
      <c r="S16" s="407"/>
      <c r="T16" s="407"/>
      <c r="U16" s="407"/>
    </row>
    <row r="17" ht="12.75">
      <c r="R17" s="51"/>
    </row>
    <row r="28" ht="12.75">
      <c r="C28" s="24" t="b">
        <f>'Part-V-A'!C11=10</f>
        <v>0</v>
      </c>
    </row>
  </sheetData>
  <sheetProtection/>
  <mergeCells count="23">
    <mergeCell ref="Q8:R8"/>
    <mergeCell ref="U8:V8"/>
    <mergeCell ref="C7:D7"/>
    <mergeCell ref="Q15:U15"/>
    <mergeCell ref="Q16:U16"/>
    <mergeCell ref="I13:K13"/>
    <mergeCell ref="Q13:U13"/>
    <mergeCell ref="Q14:U14"/>
    <mergeCell ref="C8:D8"/>
    <mergeCell ref="Q12:U12"/>
    <mergeCell ref="K8:L8"/>
    <mergeCell ref="I8:J8"/>
    <mergeCell ref="E8:F8"/>
    <mergeCell ref="A2:V2"/>
    <mergeCell ref="A4:V4"/>
    <mergeCell ref="M7:V7"/>
    <mergeCell ref="A7:A9"/>
    <mergeCell ref="B7:B9"/>
    <mergeCell ref="S8:T8"/>
    <mergeCell ref="E7:L7"/>
    <mergeCell ref="G8:H8"/>
    <mergeCell ref="O8:P8"/>
    <mergeCell ref="M8:N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7">
      <selection activeCell="O17" sqref="O17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19"/>
      <c r="L1" s="419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401" t="s">
        <v>117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402" t="s">
        <v>149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415"/>
      <c r="Y5" s="415"/>
      <c r="Z5" s="415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412" t="s">
        <v>70</v>
      </c>
      <c r="B7" s="421" t="s">
        <v>96</v>
      </c>
      <c r="C7" s="426" t="s">
        <v>71</v>
      </c>
      <c r="D7" s="427"/>
      <c r="E7" s="430" t="s">
        <v>72</v>
      </c>
      <c r="F7" s="430"/>
      <c r="G7" s="430"/>
      <c r="H7" s="430"/>
      <c r="I7" s="430"/>
      <c r="J7" s="430"/>
      <c r="K7" s="430"/>
      <c r="L7" s="430"/>
      <c r="M7" s="428" t="s">
        <v>86</v>
      </c>
      <c r="N7" s="429"/>
      <c r="O7" s="429"/>
      <c r="P7" s="429"/>
      <c r="Q7" s="429"/>
      <c r="R7" s="429"/>
      <c r="S7" s="429"/>
      <c r="T7" s="429"/>
      <c r="U7" s="429"/>
      <c r="V7" s="429"/>
      <c r="W7" s="420" t="s">
        <v>73</v>
      </c>
      <c r="X7" s="420"/>
      <c r="Y7" s="420" t="s">
        <v>74</v>
      </c>
      <c r="Z7" s="420"/>
    </row>
    <row r="8" spans="1:26" s="36" customFormat="1" ht="47.25" customHeight="1">
      <c r="A8" s="413"/>
      <c r="B8" s="422"/>
      <c r="C8" s="424" t="s">
        <v>75</v>
      </c>
      <c r="D8" s="425"/>
      <c r="E8" s="418" t="s">
        <v>76</v>
      </c>
      <c r="F8" s="418"/>
      <c r="G8" s="418" t="s">
        <v>77</v>
      </c>
      <c r="H8" s="418"/>
      <c r="I8" s="418" t="s">
        <v>78</v>
      </c>
      <c r="J8" s="418"/>
      <c r="K8" s="418" t="s">
        <v>79</v>
      </c>
      <c r="L8" s="418"/>
      <c r="M8" s="416" t="s">
        <v>87</v>
      </c>
      <c r="N8" s="416"/>
      <c r="O8" s="416" t="s">
        <v>88</v>
      </c>
      <c r="P8" s="416"/>
      <c r="Q8" s="416" t="s">
        <v>89</v>
      </c>
      <c r="R8" s="416"/>
      <c r="S8" s="416" t="s">
        <v>90</v>
      </c>
      <c r="T8" s="416"/>
      <c r="U8" s="416" t="s">
        <v>91</v>
      </c>
      <c r="V8" s="417"/>
      <c r="W8" s="420"/>
      <c r="X8" s="420"/>
      <c r="Y8" s="420"/>
      <c r="Z8" s="420"/>
    </row>
    <row r="9" spans="1:26" s="36" customFormat="1" ht="60.75" customHeight="1">
      <c r="A9" s="414"/>
      <c r="B9" s="423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89" t="s">
        <v>102</v>
      </c>
      <c r="C11" s="68">
        <v>67</v>
      </c>
      <c r="D11" s="68">
        <v>67</v>
      </c>
      <c r="E11" s="69">
        <v>7</v>
      </c>
      <c r="F11" s="69">
        <v>7</v>
      </c>
      <c r="G11" s="69">
        <v>6</v>
      </c>
      <c r="H11" s="69">
        <v>15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2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E7:L7"/>
    <mergeCell ref="K1:L1"/>
    <mergeCell ref="K8:L8"/>
    <mergeCell ref="A2:Z2"/>
    <mergeCell ref="W7:X8"/>
    <mergeCell ref="A4:Z4"/>
    <mergeCell ref="B7:B9"/>
    <mergeCell ref="C8:D8"/>
    <mergeCell ref="M8:N8"/>
    <mergeCell ref="C7:D7"/>
    <mergeCell ref="Y7:Z8"/>
    <mergeCell ref="A7:A9"/>
    <mergeCell ref="X5:Z5"/>
    <mergeCell ref="U8:V8"/>
    <mergeCell ref="Q8:R8"/>
    <mergeCell ref="I8:J8"/>
    <mergeCell ref="G8:H8"/>
    <mergeCell ref="S8:T8"/>
    <mergeCell ref="M7:V7"/>
    <mergeCell ref="E8:F8"/>
    <mergeCell ref="O8:P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tabSelected="1" view="pageBreakPreview" zoomScale="60" zoomScalePageLayoutView="0" workbookViewId="0" topLeftCell="A1">
      <selection activeCell="S13" sqref="S13"/>
    </sheetView>
  </sheetViews>
  <sheetFormatPr defaultColWidth="9.140625" defaultRowHeight="15"/>
  <cols>
    <col min="1" max="1" width="4.28125" style="252" customWidth="1"/>
    <col min="2" max="2" width="17.140625" style="252" customWidth="1"/>
    <col min="3" max="3" width="11.421875" style="252" customWidth="1"/>
    <col min="4" max="4" width="10.28125" style="252" customWidth="1"/>
    <col min="5" max="5" width="18.28125" style="252" customWidth="1"/>
    <col min="6" max="6" width="14.00390625" style="252" customWidth="1"/>
    <col min="7" max="7" width="12.57421875" style="252" customWidth="1"/>
    <col min="8" max="8" width="20.421875" style="252" bestFit="1" customWidth="1"/>
    <col min="9" max="11" width="13.8515625" style="252" customWidth="1"/>
    <col min="12" max="12" width="9.8515625" style="220" customWidth="1"/>
    <col min="13" max="13" width="11.421875" style="218" customWidth="1"/>
    <col min="14" max="14" width="10.57421875" style="218" customWidth="1"/>
    <col min="15" max="15" width="12.57421875" style="219" customWidth="1"/>
    <col min="16" max="43" width="9.140625" style="220" customWidth="1"/>
    <col min="44" max="16384" width="9.140625" style="252" customWidth="1"/>
  </cols>
  <sheetData>
    <row r="1" spans="1:12" ht="27.75" customHeight="1">
      <c r="A1" s="436" t="s">
        <v>126</v>
      </c>
      <c r="B1" s="436"/>
      <c r="C1" s="436"/>
      <c r="D1" s="436"/>
      <c r="E1" s="436"/>
      <c r="F1" s="436"/>
      <c r="G1" s="436"/>
      <c r="H1" s="436"/>
      <c r="I1" s="216"/>
      <c r="J1" s="216"/>
      <c r="K1" s="216"/>
      <c r="L1" s="217"/>
    </row>
    <row r="2" spans="5:12" ht="15.75">
      <c r="E2" s="437" t="s">
        <v>150</v>
      </c>
      <c r="F2" s="438"/>
      <c r="G2" s="438"/>
      <c r="H2" s="438"/>
      <c r="I2" s="221"/>
      <c r="J2" s="221"/>
      <c r="K2" s="221"/>
      <c r="L2" s="221"/>
    </row>
    <row r="3" spans="1:12" ht="63" customHeight="1">
      <c r="A3" s="434" t="s">
        <v>0</v>
      </c>
      <c r="B3" s="434" t="s">
        <v>119</v>
      </c>
      <c r="C3" s="435" t="s">
        <v>120</v>
      </c>
      <c r="D3" s="435"/>
      <c r="E3" s="435" t="s">
        <v>121</v>
      </c>
      <c r="F3" s="435" t="s">
        <v>122</v>
      </c>
      <c r="G3" s="435"/>
      <c r="H3" s="435" t="s">
        <v>123</v>
      </c>
      <c r="I3" s="111"/>
      <c r="J3" s="111"/>
      <c r="K3" s="111"/>
      <c r="L3" s="111"/>
    </row>
    <row r="4" spans="1:15" ht="79.5" customHeight="1">
      <c r="A4" s="434"/>
      <c r="B4" s="434"/>
      <c r="C4" s="112" t="s">
        <v>124</v>
      </c>
      <c r="D4" s="112" t="s">
        <v>125</v>
      </c>
      <c r="E4" s="435"/>
      <c r="F4" s="112" t="s">
        <v>124</v>
      </c>
      <c r="G4" s="112" t="s">
        <v>125</v>
      </c>
      <c r="H4" s="435"/>
      <c r="I4" s="111"/>
      <c r="J4" s="111"/>
      <c r="K4" s="111"/>
      <c r="L4" s="111"/>
      <c r="O4" s="222">
        <v>0</v>
      </c>
    </row>
    <row r="5" spans="1:43" s="226" customFormat="1" ht="15">
      <c r="A5" s="223">
        <v>1</v>
      </c>
      <c r="B5" s="223">
        <v>2</v>
      </c>
      <c r="C5" s="223">
        <v>5</v>
      </c>
      <c r="D5" s="223">
        <v>6</v>
      </c>
      <c r="E5" s="223">
        <v>7</v>
      </c>
      <c r="F5" s="223">
        <v>8</v>
      </c>
      <c r="G5" s="223">
        <v>9</v>
      </c>
      <c r="H5" s="223">
        <v>10</v>
      </c>
      <c r="I5" s="224"/>
      <c r="J5" s="224"/>
      <c r="K5" s="224"/>
      <c r="L5" s="224"/>
      <c r="M5" s="225"/>
      <c r="N5" s="226" t="s">
        <v>133</v>
      </c>
      <c r="O5" s="227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</row>
    <row r="6" spans="1:43" s="310" customFormat="1" ht="24.75" customHeight="1">
      <c r="A6" s="292">
        <v>3</v>
      </c>
      <c r="B6" s="293" t="s">
        <v>22</v>
      </c>
      <c r="C6" s="294">
        <v>12920</v>
      </c>
      <c r="D6" s="294">
        <v>0</v>
      </c>
      <c r="E6" s="324">
        <v>954.51</v>
      </c>
      <c r="F6" s="294">
        <v>34220</v>
      </c>
      <c r="G6" s="294">
        <v>250</v>
      </c>
      <c r="H6" s="325">
        <v>678.18</v>
      </c>
      <c r="I6" s="311"/>
      <c r="J6" s="311"/>
      <c r="K6" s="311"/>
      <c r="L6" s="297"/>
      <c r="M6" s="298">
        <f aca="true" t="shared" si="0" ref="M6:M14">E6+H6</f>
        <v>1632.69</v>
      </c>
      <c r="N6" s="299">
        <f>'Part-II'!L10</f>
        <v>1632.68841</v>
      </c>
      <c r="O6" s="299">
        <f aca="true" t="shared" si="1" ref="O6:O14">M6-N6</f>
        <v>0.001590000000078362</v>
      </c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</row>
    <row r="7" spans="1:43" s="310" customFormat="1" ht="24.75" customHeight="1">
      <c r="A7" s="292">
        <v>8</v>
      </c>
      <c r="B7" s="293" t="s">
        <v>23</v>
      </c>
      <c r="C7" s="294">
        <v>1279</v>
      </c>
      <c r="D7" s="294">
        <v>8</v>
      </c>
      <c r="E7" s="295">
        <v>0</v>
      </c>
      <c r="F7" s="294">
        <v>32627</v>
      </c>
      <c r="G7" s="294">
        <v>1377</v>
      </c>
      <c r="H7" s="295">
        <v>707.57887</v>
      </c>
      <c r="I7" s="296"/>
      <c r="J7" s="296"/>
      <c r="K7" s="296"/>
      <c r="L7" s="297"/>
      <c r="M7" s="298">
        <f t="shared" si="0"/>
        <v>707.57887</v>
      </c>
      <c r="N7" s="299">
        <f>'Part-II'!L11</f>
        <v>707.57887</v>
      </c>
      <c r="O7" s="299">
        <f t="shared" si="1"/>
        <v>0</v>
      </c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</row>
    <row r="8" spans="1:43" s="310" customFormat="1" ht="24.75" customHeight="1">
      <c r="A8" s="292">
        <v>9</v>
      </c>
      <c r="B8" s="293" t="s">
        <v>24</v>
      </c>
      <c r="C8" s="294">
        <v>1500</v>
      </c>
      <c r="D8" s="294">
        <v>0</v>
      </c>
      <c r="E8" s="295">
        <v>10</v>
      </c>
      <c r="F8" s="294">
        <v>52395</v>
      </c>
      <c r="G8" s="294">
        <v>501</v>
      </c>
      <c r="H8" s="295">
        <v>500.22609</v>
      </c>
      <c r="I8" s="311"/>
      <c r="J8" s="311"/>
      <c r="K8" s="311"/>
      <c r="L8" s="297"/>
      <c r="M8" s="298">
        <f t="shared" si="0"/>
        <v>510.22609</v>
      </c>
      <c r="N8" s="299">
        <f>'Part-II'!L12</f>
        <v>510.22609</v>
      </c>
      <c r="O8" s="299">
        <f t="shared" si="1"/>
        <v>0</v>
      </c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</row>
    <row r="9" spans="1:43" s="310" customFormat="1" ht="24.75" customHeight="1">
      <c r="A9" s="292">
        <v>10</v>
      </c>
      <c r="B9" s="293" t="s">
        <v>25</v>
      </c>
      <c r="C9" s="294">
        <v>29813</v>
      </c>
      <c r="D9" s="294">
        <v>0</v>
      </c>
      <c r="E9" s="295">
        <v>375.056803881</v>
      </c>
      <c r="F9" s="294">
        <v>29360</v>
      </c>
      <c r="G9" s="294">
        <v>0</v>
      </c>
      <c r="H9" s="295">
        <v>373.111566119</v>
      </c>
      <c r="I9" s="313"/>
      <c r="J9" s="313"/>
      <c r="K9" s="313"/>
      <c r="L9" s="297"/>
      <c r="M9" s="298">
        <f>E9+H9</f>
        <v>748.16837</v>
      </c>
      <c r="N9" s="299">
        <f>'Part-II'!L13</f>
        <v>748.16837</v>
      </c>
      <c r="O9" s="299">
        <f t="shared" si="1"/>
        <v>0</v>
      </c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</row>
    <row r="10" spans="1:44" s="302" customFormat="1" ht="24.75" customHeight="1">
      <c r="A10" s="292">
        <v>11</v>
      </c>
      <c r="B10" s="293" t="s">
        <v>26</v>
      </c>
      <c r="C10" s="294">
        <v>3112</v>
      </c>
      <c r="D10" s="294">
        <v>0</v>
      </c>
      <c r="E10" s="295">
        <v>99.27890000000001</v>
      </c>
      <c r="F10" s="294">
        <v>29038</v>
      </c>
      <c r="G10" s="294">
        <v>0</v>
      </c>
      <c r="H10" s="295">
        <v>367.5993</v>
      </c>
      <c r="I10" s="296"/>
      <c r="J10" s="296"/>
      <c r="K10" s="296"/>
      <c r="L10" s="297"/>
      <c r="M10" s="298">
        <f t="shared" si="0"/>
        <v>466.87820000000005</v>
      </c>
      <c r="N10" s="299">
        <f>'Part-II'!L14</f>
        <v>466.8782</v>
      </c>
      <c r="O10" s="299">
        <f t="shared" si="1"/>
        <v>0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1"/>
    </row>
    <row r="11" spans="1:43" s="310" customFormat="1" ht="24.75" customHeight="1">
      <c r="A11" s="292">
        <v>12</v>
      </c>
      <c r="B11" s="293" t="s">
        <v>27</v>
      </c>
      <c r="C11" s="294">
        <v>4331</v>
      </c>
      <c r="D11" s="294">
        <v>0</v>
      </c>
      <c r="E11" s="295">
        <v>48.64922</v>
      </c>
      <c r="F11" s="294">
        <v>51097</v>
      </c>
      <c r="G11" s="294">
        <v>0</v>
      </c>
      <c r="H11" s="295">
        <v>440.30824000000007</v>
      </c>
      <c r="I11" s="311"/>
      <c r="J11" s="311"/>
      <c r="K11" s="311"/>
      <c r="L11" s="297"/>
      <c r="M11" s="298">
        <f t="shared" si="0"/>
        <v>488.9574600000001</v>
      </c>
      <c r="N11" s="299">
        <f>'Part-II'!L15</f>
        <v>488.95745999999997</v>
      </c>
      <c r="O11" s="299">
        <f t="shared" si="1"/>
        <v>0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</row>
    <row r="12" spans="1:43" s="310" customFormat="1" ht="24.75" customHeight="1">
      <c r="A12" s="292">
        <v>13</v>
      </c>
      <c r="B12" s="293" t="s">
        <v>28</v>
      </c>
      <c r="C12" s="294">
        <v>17039</v>
      </c>
      <c r="D12" s="294">
        <v>225</v>
      </c>
      <c r="E12" s="295">
        <v>345.18</v>
      </c>
      <c r="F12" s="294">
        <v>53037</v>
      </c>
      <c r="G12" s="294">
        <v>597</v>
      </c>
      <c r="H12" s="295">
        <v>665.87413</v>
      </c>
      <c r="I12" s="296"/>
      <c r="J12" s="296"/>
      <c r="K12" s="296"/>
      <c r="L12" s="297"/>
      <c r="M12" s="298">
        <f t="shared" si="0"/>
        <v>1011.05413</v>
      </c>
      <c r="N12" s="299">
        <f>'Part-II'!L16</f>
        <v>1011.05413</v>
      </c>
      <c r="O12" s="299">
        <f t="shared" si="1"/>
        <v>0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</row>
    <row r="13" spans="1:43" s="219" customFormat="1" ht="24.75" customHeight="1">
      <c r="A13" s="215"/>
      <c r="B13" s="253" t="s">
        <v>135</v>
      </c>
      <c r="C13" s="234"/>
      <c r="D13" s="234"/>
      <c r="E13" s="235">
        <v>0</v>
      </c>
      <c r="F13" s="268">
        <f>M13</f>
        <v>96.92237</v>
      </c>
      <c r="G13" s="234">
        <v>0</v>
      </c>
      <c r="H13" s="235">
        <v>96.92237</v>
      </c>
      <c r="I13" s="237"/>
      <c r="J13" s="237"/>
      <c r="K13" s="237"/>
      <c r="L13" s="113"/>
      <c r="M13" s="230">
        <f t="shared" si="0"/>
        <v>96.92237</v>
      </c>
      <c r="N13" s="231">
        <f>'Part-II'!L18</f>
        <v>96.92237</v>
      </c>
      <c r="O13" s="231">
        <f t="shared" si="1"/>
        <v>0</v>
      </c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</row>
    <row r="14" spans="1:43" s="236" customFormat="1" ht="24.75" customHeight="1">
      <c r="A14" s="433" t="s">
        <v>5</v>
      </c>
      <c r="B14" s="433"/>
      <c r="C14" s="238">
        <f>SUM(C6:C12)</f>
        <v>69994</v>
      </c>
      <c r="D14" s="238">
        <f>SUM(D6:D12)</f>
        <v>233</v>
      </c>
      <c r="E14" s="239">
        <f>SUM(E6:E13)+0.01</f>
        <v>1832.684923881</v>
      </c>
      <c r="F14" s="238">
        <f>SUM(F6:F12)</f>
        <v>281774</v>
      </c>
      <c r="G14" s="238">
        <f>SUM(G6:G12)</f>
        <v>2725</v>
      </c>
      <c r="H14" s="239">
        <f>SUM(H6:H13)-0.01</f>
        <v>3829.7905661190007</v>
      </c>
      <c r="I14" s="113"/>
      <c r="J14" s="113"/>
      <c r="K14" s="113"/>
      <c r="L14" s="113"/>
      <c r="M14" s="230">
        <f t="shared" si="0"/>
        <v>5662.475490000001</v>
      </c>
      <c r="N14" s="233">
        <f>SUM(N6:N13)</f>
        <v>5662.473900000001</v>
      </c>
      <c r="O14" s="231">
        <f t="shared" si="1"/>
        <v>0.0015899999998509884</v>
      </c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</row>
    <row r="16" spans="3:11" ht="47.25" customHeight="1">
      <c r="C16" s="240"/>
      <c r="D16" s="240"/>
      <c r="E16" s="240"/>
      <c r="F16" s="240"/>
      <c r="G16" s="240"/>
      <c r="H16" s="240"/>
      <c r="I16" s="240"/>
      <c r="J16" s="240"/>
      <c r="K16" s="240"/>
    </row>
    <row r="17" spans="6:8" ht="19.5" customHeight="1">
      <c r="F17" s="431" t="s">
        <v>114</v>
      </c>
      <c r="G17" s="431"/>
      <c r="H17" s="431"/>
    </row>
    <row r="18" spans="6:13" ht="18" customHeight="1">
      <c r="F18" s="432" t="s">
        <v>115</v>
      </c>
      <c r="G18" s="432"/>
      <c r="H18" s="432"/>
      <c r="M18" s="241"/>
    </row>
    <row r="19" spans="6:10" ht="15">
      <c r="F19" s="432" t="s">
        <v>100</v>
      </c>
      <c r="G19" s="432"/>
      <c r="H19" s="432"/>
      <c r="J19" s="242"/>
    </row>
    <row r="20" spans="6:8" ht="12.75" customHeight="1">
      <c r="F20" s="432" t="s">
        <v>116</v>
      </c>
      <c r="G20" s="432"/>
      <c r="H20" s="432"/>
    </row>
    <row r="21" spans="6:8" ht="15">
      <c r="F21" s="432" t="s">
        <v>102</v>
      </c>
      <c r="G21" s="432"/>
      <c r="H21" s="432"/>
    </row>
  </sheetData>
  <sheetProtection/>
  <mergeCells count="14">
    <mergeCell ref="A3:A4"/>
    <mergeCell ref="B3:B4"/>
    <mergeCell ref="C3:D3"/>
    <mergeCell ref="A1:H1"/>
    <mergeCell ref="E2:H2"/>
    <mergeCell ref="F3:G3"/>
    <mergeCell ref="H3:H4"/>
    <mergeCell ref="E3:E4"/>
    <mergeCell ref="F17:H17"/>
    <mergeCell ref="F18:H18"/>
    <mergeCell ref="F19:H19"/>
    <mergeCell ref="F20:H20"/>
    <mergeCell ref="F21:H21"/>
    <mergeCell ref="A14:B14"/>
  </mergeCells>
  <printOptions/>
  <pageMargins left="0.25" right="0.25" top="0.75" bottom="0.75" header="0.3" footer="0.3"/>
  <pageSetup horizontalDpi="300" verticalDpi="3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NRGES</cp:lastModifiedBy>
  <cp:lastPrinted>2014-12-18T12:53:06Z</cp:lastPrinted>
  <dcterms:created xsi:type="dcterms:W3CDTF">2008-06-03T10:00:46Z</dcterms:created>
  <dcterms:modified xsi:type="dcterms:W3CDTF">2014-12-18T12:54:04Z</dcterms:modified>
  <cp:category/>
  <cp:version/>
  <cp:contentType/>
  <cp:contentStatus/>
</cp:coreProperties>
</file>