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6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6">'bank &amp; po report'!$A$1:$H$21</definedName>
    <definedName name="_xlnm.Print_Area" localSheetId="0">'Part-I'!$A$1:$U$26</definedName>
    <definedName name="_xlnm.Print_Area" localSheetId="1">'Part-II'!$A$1:$Q$27</definedName>
    <definedName name="_xlnm.Print_Area" localSheetId="2">'Part-III.'!$A$1:$BJ$21</definedName>
    <definedName name="_xlnm.Print_Area" localSheetId="3">'Part-IV'!$A$1:$L$24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<sst xmlns="http://schemas.openxmlformats.org/spreadsheetml/2006/main" count="389" uniqueCount="148">
  <si>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</si>
  <si>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</si>
  <si>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</si>
  <si>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</si>
  <si>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</si>
  <si>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</si>
  <si>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</si>
  <si>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</si>
  <si>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</si>
  <si>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</si>
  <si>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</si>
  <si>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</si>
  <si>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</si>
  <si>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</si>
  <si>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</si>
  <si>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</si>
  <si>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</si>
  <si>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</si>
  <si>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</si>
  <si>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</si>
  <si>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</si>
  <si>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</si>
  <si>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Dhupguri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</si>
  <si>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</si>
  <si>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</si>
  <si>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</si>
  <si>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</si>
  <si>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</si>
  <si>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</si>
  <si>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</si>
  <si>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</si>
  <si>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</si>
  <si>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</si>
  <si>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</si>
  <si>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</si>
  <si>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</si>
  <si>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</si>
  <si>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</si>
  <si>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</si>
  <si>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</si>
  <si>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</si>
  <si>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</si>
  <si>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</si>
  <si>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</si>
  <si>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</si>
  <si>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</si>
  <si>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</si>
  <si>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</si>
  <si>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</si>
  <si>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</si>
  <si>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</si>
  <si>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</si>
  <si>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</si>
  <si>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</si>
  <si>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</si>
  <si>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</si>
  <si>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</si>
  <si>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</si>
  <si>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</si>
  <si>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</si>
  <si>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</si>
  <si>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</si>
  <si>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</si>
  <si>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</si>
  <si>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</si>
  <si>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</si>
  <si>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</si>
  <si>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</si>
  <si>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</si>
  <si>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</si>
  <si>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</si>
  <si>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</si>
  <si>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</si>
  <si>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</si>
  <si>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</si>
  <si>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</si>
  <si>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</si>
  <si>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</si>
  <si>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</si>
  <si>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</si>
  <si>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</si>
  <si>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</si>
  <si>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</si>
  <si>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</si>
  <si>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</si>
  <si>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</si>
  <si>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</si>
  <si>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</si>
  <si>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</si>
  <si>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</si>
  <si>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</si>
  <si>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</si>
  <si>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</si>
  <si>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</si>
  <si>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</si>
  <si>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</si>
  <si>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</si>
  <si>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</si>
  <si>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</si>
  <si>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</si>
  <si>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</si>
  <si>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</si>
  <si>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</si>
  <si>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</si>
  <si>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</si>
  <si>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</si>
  <si>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</si>
  <si>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</si>
  <si>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</si>
  <si>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</si>
  <si>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</si>
  <si>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</si>
  <si>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</si>
  <si>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MGNREGS, Jalpaiguri</t>
  </si>
  <si>
    <t>The Mahatma Gandhi National Rural Employment Gurantee Act (M.G.N.R.E.G.A.)</t>
  </si>
  <si>
    <t>avg. days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</si>
  <si>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</si>
  <si>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</si>
  <si>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</si>
  <si>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</si>
  <si>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</si>
  <si>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</si>
  <si>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</si>
  <si>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</si>
  <si>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</si>
  <si>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</si>
  <si>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</si>
  <si>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</si>
  <si>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</si>
  <si>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</si>
  <si>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</si>
  <si>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</si>
  <si>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</si>
  <si>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PER LABOUR</t>
  </si>
  <si>
    <t xml:space="preserve">Total Availability                 </t>
  </si>
  <si>
    <t>Total    (10+11+12+13+14)</t>
  </si>
  <si>
    <t>Malbazar</t>
  </si>
  <si>
    <t>Authorisation
of EFMS</t>
  </si>
  <si>
    <t>Part  -  I</t>
  </si>
  <si>
    <t>Actual O.B. as on 01.04.15</t>
  </si>
  <si>
    <t>District Nodal Officer</t>
  </si>
  <si>
    <t>Employment Generation Report for the month of March 2016 (for the financial year 2015-16)</t>
  </si>
  <si>
    <t>Financial Performance Under NREGA During the year 2015-16 Up to the Month of March ' 2015</t>
  </si>
  <si>
    <t>Physical Performance Under NREGA During the year 2015-16 Up to the Month of March 2016</t>
  </si>
  <si>
    <t>Transparency Report Under NREGA During the year 2015-16 Up to the Month of March 2016</t>
  </si>
  <si>
    <t>FORMAT FOR MONTHLY PROGRESS REPORT - V-A (Capacity Building - Personnel Report for the Month of March 2016)</t>
  </si>
  <si>
    <t>FORMAT FOR MONTHLY PROGRESS REPORT - V-B (Capacity Building - Training Report for the Month of March  2016)</t>
  </si>
  <si>
    <t>March 2016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</si>
</sst>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%"/>
    <numFmt numFmtId="192" formatCode="0.0000000000000"/>
    <numFmt numFmtId="193" formatCode="0.0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"/>
    <numFmt numFmtId="205" formatCode="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;[Red]0"/>
    <numFmt numFmtId="211" formatCode="#,##0.00000;[Red]#,##0.00000"/>
    <numFmt numFmtId="212" formatCode="0.00000;[Red]0.00000"/>
    <numFmt numFmtId="213" formatCode="dd/mm/yyyy;@"/>
    <numFmt numFmtId="214" formatCode="0.00;[Red]0.00"/>
    <numFmt numFmtId="215" formatCode="0.000000000;[Red]0.000000000"/>
    <numFmt numFmtId="216" formatCode="0.0000;[Red]0.0000"/>
    <numFmt numFmtId="217" formatCode="0.000;[Red]0.000"/>
    <numFmt numFmtId="218" formatCode="0.00000_);\(0.00000\)"/>
    <numFmt numFmtId="219" formatCode="0.000000;[Red]0.000000"/>
    <numFmt numFmtId="220" formatCode="[$-409]h:mm:ss\ AM/PM"/>
    <numFmt numFmtId="221" formatCode="[$-409]dddd\,\ mmmm\ dd\,\ yyyy"/>
    <numFmt numFmtId="222" formatCode="0.0;[Red]0.0"/>
  </numFmts>
  <fonts count="1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8"/>
      <name val="Arial Black"/>
      <family val="2"/>
    </font>
    <font>
      <b/>
      <sz val="20"/>
      <name val="Book Antiqua"/>
      <family val="1"/>
    </font>
    <font>
      <b/>
      <i/>
      <sz val="11"/>
      <name val="Trebuchet MS"/>
      <family val="2"/>
    </font>
    <font>
      <b/>
      <u val="single"/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4"/>
      <name val="Lucida Brigh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0"/>
      <color indexed="10"/>
      <name val="CG Omega"/>
      <family val="2"/>
    </font>
    <font>
      <sz val="16"/>
      <color indexed="10"/>
      <name val="CG Omega"/>
      <family val="2"/>
    </font>
    <font>
      <b/>
      <sz val="14"/>
      <color indexed="10"/>
      <name val="Lucida Bright"/>
      <family val="1"/>
    </font>
    <font>
      <b/>
      <sz val="16"/>
      <color indexed="8"/>
      <name val="Lucida Bright"/>
      <family val="1"/>
    </font>
    <font>
      <b/>
      <sz val="14"/>
      <color indexed="8"/>
      <name val="Lucida Bright"/>
      <family val="1"/>
    </font>
    <font>
      <sz val="11"/>
      <color indexed="8"/>
      <name val="Bookman Old Style"/>
      <family val="1"/>
    </font>
    <font>
      <sz val="11"/>
      <color indexed="8"/>
      <name val="CG Omega"/>
      <family val="2"/>
    </font>
    <font>
      <sz val="10"/>
      <color indexed="8"/>
      <name val="Bodoni Bd BT"/>
      <family val="1"/>
    </font>
    <font>
      <sz val="14"/>
      <color indexed="8"/>
      <name val="Verdana"/>
      <family val="2"/>
    </font>
    <font>
      <sz val="8"/>
      <color indexed="8"/>
      <name val="Verdana"/>
      <family val="2"/>
    </font>
    <font>
      <sz val="14"/>
      <color indexed="8"/>
      <name val="Belwe Lt BT"/>
      <family val="1"/>
    </font>
    <font>
      <b/>
      <sz val="18"/>
      <color indexed="8"/>
      <name val="Lucida Bright"/>
      <family val="1"/>
    </font>
    <font>
      <u val="single"/>
      <sz val="12"/>
      <color indexed="8"/>
      <name val="Book Antiqua"/>
      <family val="1"/>
    </font>
    <font>
      <sz val="14"/>
      <color indexed="8"/>
      <name val="Copperplate Gothic Light"/>
      <family val="2"/>
    </font>
    <font>
      <sz val="12"/>
      <color indexed="8"/>
      <name val="Book Antiqua"/>
      <family val="1"/>
    </font>
    <font>
      <sz val="16"/>
      <color indexed="8"/>
      <name val="Arial"/>
      <family val="2"/>
    </font>
    <font>
      <sz val="16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0"/>
      <color rgb="FFFF0000"/>
      <name val="CG Omega"/>
      <family val="2"/>
    </font>
    <font>
      <sz val="16"/>
      <color rgb="FFFF0000"/>
      <name val="CG Omega"/>
      <family val="2"/>
    </font>
    <font>
      <b/>
      <sz val="14"/>
      <color rgb="FFFF0000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Lucida Bright"/>
      <family val="1"/>
    </font>
    <font>
      <sz val="11"/>
      <color theme="1"/>
      <name val="Bookman Old Style"/>
      <family val="1"/>
    </font>
    <font>
      <sz val="11"/>
      <color theme="1"/>
      <name val="CG Omega"/>
      <family val="2"/>
    </font>
    <font>
      <sz val="10"/>
      <color theme="1"/>
      <name val="Bodoni Bd BT"/>
      <family val="1"/>
    </font>
    <font>
      <sz val="14"/>
      <color theme="1"/>
      <name val="Verdana"/>
      <family val="2"/>
    </font>
    <font>
      <sz val="8"/>
      <color rgb="FF000000"/>
      <name val="Verdana"/>
      <family val="2"/>
    </font>
    <font>
      <u val="single"/>
      <sz val="12"/>
      <color theme="1"/>
      <name val="Book Antiqua"/>
      <family val="1"/>
    </font>
    <font>
      <sz val="14"/>
      <color theme="1"/>
      <name val="Copperplate Gothic Light"/>
      <family val="2"/>
    </font>
    <font>
      <sz val="12"/>
      <color theme="1"/>
      <name val="Book Antiqua"/>
      <family val="1"/>
    </font>
    <font>
      <sz val="16"/>
      <color theme="1"/>
      <name val="Arial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000000"/>
      <name val="Times New Roman"/>
      <family val="1"/>
    </font>
    <font>
      <b/>
      <sz val="18"/>
      <color theme="1"/>
      <name val="Lucida Bright"/>
      <family val="1"/>
    </font>
    <font>
      <sz val="14"/>
      <color theme="1"/>
      <name val="Belwe Lt B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30" borderId="1" applyNumberFormat="0" applyAlignment="0" applyProtection="0"/>
    <xf numFmtId="0" fontId="166" fillId="0" borderId="6" applyNumberFormat="0" applyFill="0" applyAlignment="0" applyProtection="0"/>
    <xf numFmtId="0" fontId="16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6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416">
    <xf numFmtId="0" fontId="0" fillId="0" borderId="0" xfId="0" applyFont="1" applyAlignment="1">
      <alignment/>
    </xf>
    <xf numFmtId="0" fontId="10" fillId="0" borderId="0" xfId="58" applyFont="1">
      <alignment/>
      <protection/>
    </xf>
    <xf numFmtId="0" fontId="3" fillId="0" borderId="0" xfId="64" applyFont="1" applyAlignment="1">
      <alignment/>
      <protection/>
    </xf>
    <xf numFmtId="0" fontId="9" fillId="0" borderId="0" xfId="64" applyFont="1">
      <alignment/>
      <protection/>
    </xf>
    <xf numFmtId="0" fontId="44" fillId="0" borderId="0" xfId="64" applyFont="1">
      <alignment/>
      <protection/>
    </xf>
    <xf numFmtId="0" fontId="9" fillId="0" borderId="0" xfId="64" applyFont="1" applyAlignment="1">
      <alignment/>
      <protection/>
    </xf>
    <xf numFmtId="0" fontId="45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6" fillId="0" borderId="0" xfId="64" applyFont="1">
      <alignment/>
      <protection/>
    </xf>
    <xf numFmtId="0" fontId="46" fillId="0" borderId="0" xfId="64" applyFont="1">
      <alignment/>
      <protection/>
    </xf>
    <xf numFmtId="0" fontId="9" fillId="0" borderId="0" xfId="64" applyFont="1" applyAlignment="1">
      <alignment horizontal="center"/>
      <protection/>
    </xf>
    <xf numFmtId="0" fontId="47" fillId="0" borderId="0" xfId="64" applyFont="1">
      <alignment/>
      <protection/>
    </xf>
    <xf numFmtId="0" fontId="48" fillId="0" borderId="0" xfId="64" applyFont="1">
      <alignment/>
      <protection/>
    </xf>
    <xf numFmtId="0" fontId="17" fillId="0" borderId="0" xfId="64" applyFont="1" applyAlignment="1">
      <alignment horizontal="center" vertical="center" wrapText="1"/>
      <protection/>
    </xf>
    <xf numFmtId="0" fontId="21" fillId="0" borderId="0" xfId="64" applyFont="1" applyAlignment="1">
      <alignment horizontal="center" vertical="center" wrapText="1"/>
      <protection/>
    </xf>
    <xf numFmtId="0" fontId="14" fillId="0" borderId="10" xfId="64" applyFont="1" applyBorder="1" applyAlignment="1">
      <alignment horizontal="center" vertical="center" wrapText="1"/>
      <protection/>
    </xf>
    <xf numFmtId="0" fontId="14" fillId="0" borderId="11" xfId="64" applyFont="1" applyFill="1" applyBorder="1" applyAlignment="1">
      <alignment horizontal="center" vertical="center" wrapText="1"/>
      <protection/>
    </xf>
    <xf numFmtId="0" fontId="22" fillId="0" borderId="10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9" fillId="0" borderId="0" xfId="64" applyFont="1" applyAlignment="1">
      <alignment horizontal="center" vertical="center" textRotation="90"/>
      <protection/>
    </xf>
    <xf numFmtId="2" fontId="9" fillId="0" borderId="0" xfId="64" applyNumberFormat="1" applyFont="1" applyBorder="1" applyAlignment="1">
      <alignment horizontal="center" vertical="center" textRotation="90"/>
      <protection/>
    </xf>
    <xf numFmtId="0" fontId="4" fillId="0" borderId="0" xfId="64" applyFont="1">
      <alignment/>
      <protection/>
    </xf>
    <xf numFmtId="1" fontId="6" fillId="0" borderId="0" xfId="64" applyNumberFormat="1" applyFont="1">
      <alignment/>
      <protection/>
    </xf>
    <xf numFmtId="1" fontId="4" fillId="0" borderId="0" xfId="64" applyNumberFormat="1" applyFont="1">
      <alignment/>
      <protection/>
    </xf>
    <xf numFmtId="0" fontId="2" fillId="0" borderId="0" xfId="63">
      <alignment/>
      <protection/>
    </xf>
    <xf numFmtId="0" fontId="51" fillId="0" borderId="0" xfId="63" applyFont="1" applyAlignment="1">
      <alignment horizontal="right" vertical="center"/>
      <protection/>
    </xf>
    <xf numFmtId="0" fontId="30" fillId="0" borderId="0" xfId="63" applyFont="1">
      <alignment/>
      <protection/>
    </xf>
    <xf numFmtId="0" fontId="19" fillId="0" borderId="0" xfId="62" applyFont="1">
      <alignment/>
      <protection/>
    </xf>
    <xf numFmtId="0" fontId="31" fillId="0" borderId="0" xfId="63" applyFont="1" applyAlignment="1">
      <alignment vertical="center"/>
      <protection/>
    </xf>
    <xf numFmtId="0" fontId="31" fillId="0" borderId="0" xfId="63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3" applyFont="1" applyAlignment="1">
      <alignment horizontal="left" vertical="center"/>
      <protection/>
    </xf>
    <xf numFmtId="0" fontId="36" fillId="0" borderId="0" xfId="63" applyFont="1">
      <alignment/>
      <protection/>
    </xf>
    <xf numFmtId="0" fontId="37" fillId="33" borderId="10" xfId="63" applyFont="1" applyFill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37" fillId="34" borderId="10" xfId="63" applyFont="1" applyFill="1" applyBorder="1" applyAlignment="1">
      <alignment horizontal="center" vertical="center" wrapText="1"/>
      <protection/>
    </xf>
    <xf numFmtId="0" fontId="35" fillId="0" borderId="0" xfId="63" applyFont="1">
      <alignment/>
      <protection/>
    </xf>
    <xf numFmtId="0" fontId="38" fillId="0" borderId="10" xfId="63" applyFont="1" applyBorder="1" applyAlignment="1">
      <alignment horizontal="center" vertical="center"/>
      <protection/>
    </xf>
    <xf numFmtId="0" fontId="38" fillId="33" borderId="10" xfId="63" applyFont="1" applyFill="1" applyBorder="1" applyAlignment="1">
      <alignment horizontal="center" vertical="center"/>
      <protection/>
    </xf>
    <xf numFmtId="0" fontId="38" fillId="34" borderId="10" xfId="63" applyFont="1" applyFill="1" applyBorder="1" applyAlignment="1">
      <alignment horizontal="center" vertical="center"/>
      <protection/>
    </xf>
    <xf numFmtId="0" fontId="39" fillId="0" borderId="0" xfId="63" applyFont="1">
      <alignment/>
      <protection/>
    </xf>
    <xf numFmtId="0" fontId="33" fillId="0" borderId="10" xfId="63" applyFont="1" applyBorder="1" applyAlignment="1">
      <alignment vertical="center"/>
      <protection/>
    </xf>
    <xf numFmtId="0" fontId="53" fillId="0" borderId="10" xfId="63" applyFont="1" applyBorder="1" applyAlignment="1">
      <alignment horizontal="center" vertical="center"/>
      <protection/>
    </xf>
    <xf numFmtId="0" fontId="54" fillId="33" borderId="10" xfId="63" applyFont="1" applyFill="1" applyBorder="1" applyAlignment="1">
      <alignment horizontal="center" vertical="center"/>
      <protection/>
    </xf>
    <xf numFmtId="0" fontId="54" fillId="35" borderId="10" xfId="63" applyFont="1" applyFill="1" applyBorder="1" applyAlignment="1">
      <alignment horizontal="center" vertical="center"/>
      <protection/>
    </xf>
    <xf numFmtId="0" fontId="54" fillId="0" borderId="10" xfId="63" applyFont="1" applyFill="1" applyBorder="1" applyAlignment="1">
      <alignment horizontal="center" vertical="center"/>
      <protection/>
    </xf>
    <xf numFmtId="0" fontId="54" fillId="34" borderId="10" xfId="63" applyFont="1" applyFill="1" applyBorder="1" applyAlignment="1">
      <alignment horizontal="center" vertical="center"/>
      <protection/>
    </xf>
    <xf numFmtId="0" fontId="20" fillId="0" borderId="0" xfId="63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3" applyAlignment="1">
      <alignment horizontal="center"/>
      <protection/>
    </xf>
    <xf numFmtId="0" fontId="32" fillId="0" borderId="0" xfId="63" applyFont="1">
      <alignment/>
      <protection/>
    </xf>
    <xf numFmtId="0" fontId="32" fillId="0" borderId="0" xfId="63" applyFont="1" applyAlignment="1">
      <alignment wrapText="1"/>
      <protection/>
    </xf>
    <xf numFmtId="0" fontId="20" fillId="0" borderId="0" xfId="63" applyFont="1" applyAlignment="1">
      <alignment horizontal="center" vertical="center" wrapText="1"/>
      <protection/>
    </xf>
    <xf numFmtId="0" fontId="23" fillId="0" borderId="0" xfId="63" applyFont="1" applyAlignment="1">
      <alignment vertical="center" wrapText="1"/>
      <protection/>
    </xf>
    <xf numFmtId="0" fontId="41" fillId="0" borderId="0" xfId="63" applyFont="1" applyAlignment="1">
      <alignment horizontal="right" vertical="center"/>
      <protection/>
    </xf>
    <xf numFmtId="0" fontId="30" fillId="0" borderId="0" xfId="63" applyFont="1" applyAlignment="1">
      <alignment wrapText="1"/>
      <protection/>
    </xf>
    <xf numFmtId="0" fontId="2" fillId="0" borderId="0" xfId="63" applyAlignment="1">
      <alignment wrapText="1"/>
      <protection/>
    </xf>
    <xf numFmtId="0" fontId="24" fillId="0" borderId="0" xfId="63" applyFont="1" applyAlignment="1">
      <alignment vertical="center"/>
      <protection/>
    </xf>
    <xf numFmtId="0" fontId="24" fillId="0" borderId="0" xfId="63" applyFont="1" applyAlignment="1">
      <alignment vertical="center" wrapText="1"/>
      <protection/>
    </xf>
    <xf numFmtId="0" fontId="24" fillId="0" borderId="0" xfId="63" applyFont="1" applyAlignment="1">
      <alignment horizontal="right" vertical="center" wrapText="1"/>
      <protection/>
    </xf>
    <xf numFmtId="0" fontId="24" fillId="0" borderId="0" xfId="63" applyFont="1" applyAlignment="1">
      <alignment horizontal="left" vertical="center"/>
      <protection/>
    </xf>
    <xf numFmtId="0" fontId="37" fillId="36" borderId="10" xfId="63" applyFont="1" applyFill="1" applyBorder="1" applyAlignment="1">
      <alignment horizontal="center" vertical="center" wrapText="1"/>
      <protection/>
    </xf>
    <xf numFmtId="0" fontId="37" fillId="35" borderId="10" xfId="63" applyFont="1" applyFill="1" applyBorder="1" applyAlignment="1">
      <alignment horizontal="center" vertical="center" wrapText="1"/>
      <protection/>
    </xf>
    <xf numFmtId="0" fontId="38" fillId="0" borderId="10" xfId="63" applyFont="1" applyBorder="1" applyAlignment="1">
      <alignment horizontal="center" vertical="center" wrapText="1"/>
      <protection/>
    </xf>
    <xf numFmtId="0" fontId="38" fillId="0" borderId="0" xfId="63" applyFont="1">
      <alignment/>
      <protection/>
    </xf>
    <xf numFmtId="0" fontId="55" fillId="0" borderId="10" xfId="63" applyFont="1" applyBorder="1" applyAlignment="1">
      <alignment horizontal="center" vertical="center" wrapText="1"/>
      <protection/>
    </xf>
    <xf numFmtId="0" fontId="56" fillId="36" borderId="10" xfId="63" applyFont="1" applyFill="1" applyBorder="1" applyAlignment="1">
      <alignment horizontal="center" vertical="center" textRotation="90" wrapText="1"/>
      <protection/>
    </xf>
    <xf numFmtId="0" fontId="56" fillId="0" borderId="10" xfId="63" applyFont="1" applyBorder="1" applyAlignment="1">
      <alignment horizontal="center" vertical="center" textRotation="90" wrapText="1"/>
      <protection/>
    </xf>
    <xf numFmtId="0" fontId="56" fillId="34" borderId="10" xfId="63" applyFont="1" applyFill="1" applyBorder="1" applyAlignment="1">
      <alignment horizontal="center" vertical="center" textRotation="90" wrapText="1"/>
      <protection/>
    </xf>
    <xf numFmtId="0" fontId="56" fillId="0" borderId="0" xfId="63" applyFont="1" applyAlignment="1">
      <alignment horizontal="center" vertical="center" wrapText="1"/>
      <protection/>
    </xf>
    <xf numFmtId="0" fontId="32" fillId="0" borderId="12" xfId="63" applyFont="1" applyBorder="1" applyAlignment="1">
      <alignment vertical="center" wrapText="1"/>
      <protection/>
    </xf>
    <xf numFmtId="0" fontId="32" fillId="0" borderId="0" xfId="63" applyFont="1" applyBorder="1" applyAlignment="1">
      <alignment vertical="center" wrapText="1"/>
      <protection/>
    </xf>
    <xf numFmtId="0" fontId="32" fillId="0" borderId="0" xfId="63" applyFont="1" applyAlignment="1">
      <alignment vertical="center" wrapText="1"/>
      <protection/>
    </xf>
    <xf numFmtId="0" fontId="32" fillId="0" borderId="0" xfId="63" applyFont="1" applyAlignment="1">
      <alignment horizontal="center" wrapText="1"/>
      <protection/>
    </xf>
    <xf numFmtId="10" fontId="6" fillId="0" borderId="0" xfId="67" applyNumberFormat="1" applyFont="1" applyAlignment="1">
      <alignment/>
    </xf>
    <xf numFmtId="2" fontId="9" fillId="0" borderId="0" xfId="64" applyNumberFormat="1" applyFont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 wrapText="1"/>
      <protection/>
    </xf>
    <xf numFmtId="210" fontId="4" fillId="0" borderId="0" xfId="64" applyNumberFormat="1" applyFont="1" applyBorder="1" applyAlignment="1">
      <alignment vertical="center" textRotation="90"/>
      <protection/>
    </xf>
    <xf numFmtId="1" fontId="9" fillId="0" borderId="0" xfId="64" applyNumberFormat="1" applyFont="1" applyBorder="1" applyAlignment="1">
      <alignment horizontal="center" vertical="center" textRotation="90"/>
      <protection/>
    </xf>
    <xf numFmtId="210" fontId="4" fillId="0" borderId="0" xfId="64" applyNumberFormat="1" applyFont="1" applyBorder="1" applyAlignment="1">
      <alignment/>
      <protection/>
    </xf>
    <xf numFmtId="0" fontId="33" fillId="0" borderId="0" xfId="63" applyFont="1" applyBorder="1" applyAlignment="1">
      <alignment vertical="center"/>
      <protection/>
    </xf>
    <xf numFmtId="0" fontId="53" fillId="0" borderId="0" xfId="63" applyFont="1" applyBorder="1" applyAlignment="1">
      <alignment horizontal="center" vertical="center"/>
      <protection/>
    </xf>
    <xf numFmtId="0" fontId="54" fillId="35" borderId="0" xfId="63" applyFont="1" applyFill="1" applyBorder="1" applyAlignment="1">
      <alignment horizontal="center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54" fillId="34" borderId="0" xfId="63" applyFont="1" applyFill="1" applyBorder="1" applyAlignment="1">
      <alignment horizontal="center" vertical="center"/>
      <protection/>
    </xf>
    <xf numFmtId="0" fontId="77" fillId="0" borderId="10" xfId="63" applyFont="1" applyBorder="1" applyAlignment="1">
      <alignment horizontal="center" vertical="center" wrapText="1"/>
      <protection/>
    </xf>
    <xf numFmtId="210" fontId="4" fillId="0" borderId="0" xfId="64" applyNumberFormat="1" applyFont="1" applyBorder="1" applyAlignment="1">
      <alignment vertical="center"/>
      <protection/>
    </xf>
    <xf numFmtId="0" fontId="9" fillId="0" borderId="10" xfId="64" applyFont="1" applyFill="1" applyBorder="1" applyAlignment="1">
      <alignment horizontal="center" vertical="center" textRotation="90"/>
      <protection/>
    </xf>
    <xf numFmtId="0" fontId="9" fillId="35" borderId="10" xfId="64" applyFont="1" applyFill="1" applyBorder="1" applyAlignment="1">
      <alignment horizontal="center" vertical="center" textRotation="90" wrapText="1"/>
      <protection/>
    </xf>
    <xf numFmtId="210" fontId="101" fillId="35" borderId="10" xfId="64" applyNumberFormat="1" applyFont="1" applyFill="1" applyBorder="1" applyAlignment="1">
      <alignment vertical="center" textRotation="90"/>
      <protection/>
    </xf>
    <xf numFmtId="2" fontId="101" fillId="35" borderId="10" xfId="64" applyNumberFormat="1" applyFont="1" applyFill="1" applyBorder="1" applyAlignment="1">
      <alignment horizontal="center" vertical="center" textRotation="90"/>
      <protection/>
    </xf>
    <xf numFmtId="2" fontId="101" fillId="0" borderId="10" xfId="64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14" fontId="75" fillId="0" borderId="10" xfId="0" applyNumberFormat="1" applyFont="1" applyFill="1" applyBorder="1" applyAlignment="1">
      <alignment horizontal="center" vertical="center" wrapText="1"/>
    </xf>
    <xf numFmtId="214" fontId="84" fillId="0" borderId="10" xfId="0" applyNumberFormat="1" applyFont="1" applyFill="1" applyBorder="1" applyAlignment="1">
      <alignment horizontal="center" vertical="center" wrapText="1"/>
    </xf>
    <xf numFmtId="0" fontId="86" fillId="0" borderId="13" xfId="58" applyFont="1" applyFill="1" applyBorder="1" applyAlignment="1">
      <alignment horizontal="center" vertical="center" wrapText="1"/>
      <protection/>
    </xf>
    <xf numFmtId="2" fontId="63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>
      <alignment/>
      <protection/>
    </xf>
    <xf numFmtId="0" fontId="6" fillId="0" borderId="0" xfId="58" applyFont="1" applyFill="1" applyBorder="1">
      <alignment/>
      <protection/>
    </xf>
    <xf numFmtId="0" fontId="13" fillId="0" borderId="0" xfId="58" applyFont="1" applyFill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7" fillId="0" borderId="13" xfId="58" applyFont="1" applyFill="1" applyBorder="1" applyAlignment="1">
      <alignment horizontal="center" vertical="center" wrapText="1"/>
      <protection/>
    </xf>
    <xf numFmtId="0" fontId="85" fillId="0" borderId="13" xfId="58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14" fontId="100" fillId="0" borderId="0" xfId="0" applyNumberFormat="1" applyFont="1" applyFill="1" applyBorder="1" applyAlignment="1">
      <alignment horizontal="center" vertical="center" wrapText="1"/>
    </xf>
    <xf numFmtId="0" fontId="54" fillId="0" borderId="10" xfId="60" applyFont="1" applyFill="1" applyBorder="1" applyAlignment="1">
      <alignment horizontal="center" vertical="center"/>
      <protection/>
    </xf>
    <xf numFmtId="0" fontId="54" fillId="0" borderId="10" xfId="60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64" fillId="0" borderId="0" xfId="58" applyFont="1" applyFill="1" applyAlignment="1">
      <alignment/>
      <protection/>
    </xf>
    <xf numFmtId="0" fontId="40" fillId="0" borderId="0" xfId="58" applyFont="1" applyFill="1" applyAlignment="1">
      <alignment horizontal="center"/>
      <protection/>
    </xf>
    <xf numFmtId="0" fontId="65" fillId="0" borderId="0" xfId="58" applyFont="1" applyFill="1" applyAlignment="1">
      <alignment horizontal="center"/>
      <protection/>
    </xf>
    <xf numFmtId="0" fontId="66" fillId="0" borderId="0" xfId="58" applyFont="1" applyFill="1" applyAlignment="1">
      <alignment horizontal="center"/>
      <protection/>
    </xf>
    <xf numFmtId="0" fontId="44" fillId="0" borderId="0" xfId="58" applyFont="1" applyFill="1" applyAlignment="1">
      <alignment horizontal="center"/>
      <protection/>
    </xf>
    <xf numFmtId="186" fontId="44" fillId="0" borderId="0" xfId="58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14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10" fontId="75" fillId="0" borderId="10" xfId="0" applyNumberFormat="1" applyFont="1" applyFill="1" applyBorder="1" applyAlignment="1">
      <alignment horizontal="center" vertical="center" wrapText="1"/>
    </xf>
    <xf numFmtId="2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14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1" fontId="108" fillId="0" borderId="0" xfId="0" applyNumberFormat="1" applyFont="1" applyFill="1" applyBorder="1" applyAlignment="1">
      <alignment horizontal="center" vertical="center"/>
    </xf>
    <xf numFmtId="214" fontId="4" fillId="0" borderId="0" xfId="64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8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8" applyFont="1" applyFill="1" applyBorder="1" applyAlignment="1">
      <alignment horizontal="center" vertical="center" wrapText="1"/>
      <protection/>
    </xf>
    <xf numFmtId="0" fontId="107" fillId="0" borderId="0" xfId="0" applyFont="1" applyFill="1" applyAlignment="1">
      <alignment vertical="center"/>
    </xf>
    <xf numFmtId="1" fontId="107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69" fillId="0" borderId="0" xfId="58" applyFont="1" applyFill="1" applyAlignment="1">
      <alignment horizontal="center" vertical="center" wrapText="1"/>
      <protection/>
    </xf>
    <xf numFmtId="0" fontId="71" fillId="0" borderId="0" xfId="58" applyFont="1" applyFill="1" applyAlignment="1">
      <alignment horizontal="center" vertical="center" wrapText="1"/>
      <protection/>
    </xf>
    <xf numFmtId="212" fontId="6" fillId="0" borderId="0" xfId="58" applyNumberFormat="1" applyFont="1" applyFill="1" applyAlignment="1">
      <alignment horizontal="center" vertic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63" fillId="0" borderId="0" xfId="58" applyFont="1" applyFill="1" applyAlignment="1">
      <alignment horizontal="center" vertical="center" wrapText="1"/>
      <protection/>
    </xf>
    <xf numFmtId="214" fontId="48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172" fillId="0" borderId="10" xfId="58" applyFont="1" applyFill="1" applyBorder="1" applyAlignment="1">
      <alignment horizontal="center" vertical="center" wrapText="1"/>
      <protection/>
    </xf>
    <xf numFmtId="186" fontId="172" fillId="0" borderId="0" xfId="58" applyNumberFormat="1" applyFont="1" applyFill="1" applyBorder="1" applyAlignment="1">
      <alignment horizontal="center" vertical="center" wrapText="1"/>
      <protection/>
    </xf>
    <xf numFmtId="0" fontId="172" fillId="0" borderId="0" xfId="58" applyFont="1" applyFill="1" applyBorder="1" applyAlignment="1">
      <alignment horizontal="center" vertical="center" wrapText="1"/>
      <protection/>
    </xf>
    <xf numFmtId="214" fontId="172" fillId="0" borderId="0" xfId="58" applyNumberFormat="1" applyFont="1" applyFill="1" applyBorder="1" applyAlignment="1">
      <alignment horizontal="center" vertical="center" wrapText="1"/>
      <protection/>
    </xf>
    <xf numFmtId="0" fontId="173" fillId="0" borderId="0" xfId="58" applyFont="1" applyFill="1" applyBorder="1" applyAlignment="1">
      <alignment horizontal="center" vertical="center" wrapText="1"/>
      <protection/>
    </xf>
    <xf numFmtId="186" fontId="174" fillId="0" borderId="0" xfId="58" applyNumberFormat="1" applyFont="1" applyFill="1" applyBorder="1" applyAlignment="1">
      <alignment horizontal="center" vertical="center" wrapText="1"/>
      <protection/>
    </xf>
    <xf numFmtId="210" fontId="174" fillId="0" borderId="10" xfId="58" applyNumberFormat="1" applyFont="1" applyFill="1" applyBorder="1" applyAlignment="1">
      <alignment horizontal="center" vertical="center" wrapText="1"/>
      <protection/>
    </xf>
    <xf numFmtId="0" fontId="174" fillId="0" borderId="0" xfId="58" applyFont="1" applyFill="1" applyBorder="1" applyAlignment="1">
      <alignment horizontal="center" vertical="center" wrapText="1"/>
      <protection/>
    </xf>
    <xf numFmtId="214" fontId="173" fillId="0" borderId="0" xfId="58" applyNumberFormat="1" applyFont="1" applyFill="1" applyBorder="1" applyAlignment="1">
      <alignment horizontal="center" vertical="center" wrapText="1"/>
      <protection/>
    </xf>
    <xf numFmtId="0" fontId="173" fillId="0" borderId="10" xfId="58" applyFont="1" applyFill="1" applyBorder="1" applyAlignment="1">
      <alignment horizontal="center" vertical="center" wrapText="1"/>
      <protection/>
    </xf>
    <xf numFmtId="214" fontId="174" fillId="0" borderId="0" xfId="58" applyNumberFormat="1" applyFont="1" applyFill="1" applyBorder="1" applyAlignment="1">
      <alignment horizontal="center" vertical="center" wrapText="1"/>
      <protection/>
    </xf>
    <xf numFmtId="0" fontId="174" fillId="0" borderId="10" xfId="58" applyFont="1" applyFill="1" applyBorder="1" applyAlignment="1">
      <alignment horizontal="center" vertical="center" wrapText="1"/>
      <protection/>
    </xf>
    <xf numFmtId="0" fontId="57" fillId="0" borderId="0" xfId="58" applyFont="1" applyFill="1" applyBorder="1" applyAlignment="1">
      <alignment horizontal="center" vertical="center" wrapText="1"/>
      <protection/>
    </xf>
    <xf numFmtId="212" fontId="175" fillId="0" borderId="0" xfId="58" applyNumberFormat="1" applyFont="1" applyFill="1" applyAlignment="1">
      <alignment horizontal="center" vertical="center" wrapText="1"/>
      <protection/>
    </xf>
    <xf numFmtId="0" fontId="175" fillId="0" borderId="0" xfId="58" applyFont="1" applyFill="1" applyAlignment="1">
      <alignment horizontal="center" vertical="center" wrapText="1"/>
      <protection/>
    </xf>
    <xf numFmtId="214" fontId="175" fillId="0" borderId="0" xfId="58" applyNumberFormat="1" applyFont="1" applyFill="1" applyAlignment="1">
      <alignment horizontal="center" vertical="center" wrapText="1"/>
      <protection/>
    </xf>
    <xf numFmtId="186" fontId="173" fillId="0" borderId="0" xfId="58" applyNumberFormat="1" applyFont="1" applyFill="1" applyAlignment="1">
      <alignment horizontal="center" vertical="center" wrapText="1"/>
      <protection/>
    </xf>
    <xf numFmtId="0" fontId="175" fillId="0" borderId="0" xfId="58" applyFont="1" applyFill="1" applyBorder="1" applyAlignment="1">
      <alignment horizontal="center" vertical="center" wrapText="1"/>
      <protection/>
    </xf>
    <xf numFmtId="214" fontId="175" fillId="0" borderId="0" xfId="58" applyNumberFormat="1" applyFont="1" applyFill="1" applyBorder="1" applyAlignment="1">
      <alignment horizontal="center" vertical="center" wrapText="1"/>
      <protection/>
    </xf>
    <xf numFmtId="212" fontId="63" fillId="0" borderId="0" xfId="58" applyNumberFormat="1" applyFont="1" applyFill="1" applyAlignment="1">
      <alignment horizontal="center" vertical="center" wrapText="1"/>
      <protection/>
    </xf>
    <xf numFmtId="186" fontId="99" fillId="0" borderId="0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214" fontId="99" fillId="0" borderId="0" xfId="0" applyNumberFormat="1" applyFont="1" applyFill="1" applyBorder="1" applyAlignment="1">
      <alignment horizontal="center" vertical="center" wrapText="1"/>
    </xf>
    <xf numFmtId="212" fontId="11" fillId="0" borderId="0" xfId="58" applyNumberFormat="1" applyFont="1" applyFill="1" applyAlignment="1">
      <alignment horizontal="center" vertical="center" wrapText="1"/>
      <protection/>
    </xf>
    <xf numFmtId="214" fontId="11" fillId="0" borderId="0" xfId="58" applyNumberFormat="1" applyFont="1" applyFill="1" applyAlignment="1">
      <alignment horizontal="center" vertical="center" wrapText="1"/>
      <protection/>
    </xf>
    <xf numFmtId="186" fontId="63" fillId="0" borderId="0" xfId="58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14" fontId="11" fillId="0" borderId="0" xfId="58" applyNumberFormat="1" applyFont="1" applyFill="1" applyBorder="1" applyAlignment="1">
      <alignment horizontal="center" vertical="center" wrapText="1"/>
      <protection/>
    </xf>
    <xf numFmtId="212" fontId="11" fillId="0" borderId="0" xfId="58" applyNumberFormat="1" applyFont="1" applyFill="1" applyBorder="1" applyAlignment="1">
      <alignment horizontal="center" vertical="center" wrapText="1"/>
      <protection/>
    </xf>
    <xf numFmtId="188" fontId="13" fillId="0" borderId="0" xfId="58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71" fillId="0" borderId="0" xfId="58" applyFont="1" applyFill="1" applyBorder="1" applyAlignment="1">
      <alignment horizontal="center" vertical="center" wrapText="1"/>
      <protection/>
    </xf>
    <xf numFmtId="189" fontId="71" fillId="0" borderId="0" xfId="58" applyNumberFormat="1" applyFont="1" applyFill="1" applyAlignment="1">
      <alignment horizontal="center" vertical="center" wrapText="1"/>
      <protection/>
    </xf>
    <xf numFmtId="9" fontId="63" fillId="0" borderId="0" xfId="67" applyFont="1" applyFill="1" applyAlignment="1">
      <alignment horizontal="center" vertical="center" wrapText="1"/>
    </xf>
    <xf numFmtId="2" fontId="13" fillId="0" borderId="0" xfId="58" applyNumberFormat="1" applyFont="1" applyFill="1" applyBorder="1" applyAlignment="1">
      <alignment horizontal="center" vertical="center" wrapText="1"/>
      <protection/>
    </xf>
    <xf numFmtId="2" fontId="70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 wrapText="1"/>
      <protection/>
    </xf>
    <xf numFmtId="214" fontId="13" fillId="0" borderId="0" xfId="58" applyNumberFormat="1" applyFont="1" applyFill="1" applyBorder="1" applyAlignment="1">
      <alignment horizontal="center" vertical="center" wrapText="1"/>
      <protection/>
    </xf>
    <xf numFmtId="214" fontId="172" fillId="0" borderId="10" xfId="58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0" fillId="0" borderId="0" xfId="0" applyNumberFormat="1" applyFont="1" applyFill="1" applyAlignment="1">
      <alignment horizontal="center" vertical="center" wrapText="1"/>
    </xf>
    <xf numFmtId="214" fontId="0" fillId="0" borderId="0" xfId="0" applyNumberFormat="1" applyFill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8" applyNumberFormat="1" applyFont="1" applyFill="1" applyAlignment="1">
      <alignment horizontal="center" vertical="center" wrapText="1"/>
      <protection/>
    </xf>
    <xf numFmtId="1" fontId="10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110" fillId="0" borderId="0" xfId="64" applyNumberFormat="1" applyFont="1" applyAlignment="1">
      <alignment horizontal="center" vertical="center" textRotation="90"/>
      <protection/>
    </xf>
    <xf numFmtId="0" fontId="99" fillId="0" borderId="10" xfId="58" applyFont="1" applyFill="1" applyBorder="1" applyAlignment="1">
      <alignment horizontal="center" vertical="center" wrapText="1"/>
      <protection/>
    </xf>
    <xf numFmtId="0" fontId="111" fillId="0" borderId="10" xfId="58" applyFont="1" applyFill="1" applyBorder="1" applyAlignment="1">
      <alignment horizontal="center" vertical="center" wrapText="1"/>
      <protection/>
    </xf>
    <xf numFmtId="0" fontId="13" fillId="0" borderId="13" xfId="58" applyFont="1" applyFill="1" applyBorder="1" applyAlignment="1">
      <alignment horizontal="center" vertical="center" wrapText="1"/>
      <protection/>
    </xf>
    <xf numFmtId="214" fontId="176" fillId="0" borderId="10" xfId="58" applyNumberFormat="1" applyFont="1" applyFill="1" applyBorder="1" applyAlignment="1">
      <alignment horizontal="center" vertical="center" wrapText="1"/>
      <protection/>
    </xf>
    <xf numFmtId="214" fontId="177" fillId="0" borderId="10" xfId="0" applyNumberFormat="1" applyFont="1" applyFill="1" applyBorder="1" applyAlignment="1">
      <alignment horizontal="center" vertical="center" wrapText="1"/>
    </xf>
    <xf numFmtId="0" fontId="104" fillId="0" borderId="10" xfId="60" applyFont="1" applyFill="1" applyBorder="1" applyAlignment="1">
      <alignment horizontal="center" vertical="center"/>
      <protection/>
    </xf>
    <xf numFmtId="214" fontId="42" fillId="0" borderId="0" xfId="0" applyNumberFormat="1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3" fillId="0" borderId="10" xfId="58" applyFont="1" applyFill="1" applyBorder="1" applyAlignment="1">
      <alignment horizontal="left" vertical="center" wrapText="1"/>
      <protection/>
    </xf>
    <xf numFmtId="0" fontId="10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214" fontId="101" fillId="35" borderId="10" xfId="64" applyNumberFormat="1" applyFont="1" applyFill="1" applyBorder="1" applyAlignment="1">
      <alignment vertical="center" textRotation="90"/>
      <protection/>
    </xf>
    <xf numFmtId="216" fontId="75" fillId="0" borderId="10" xfId="0" applyNumberFormat="1" applyFont="1" applyFill="1" applyBorder="1" applyAlignment="1">
      <alignment horizontal="center" vertical="center" wrapText="1"/>
    </xf>
    <xf numFmtId="0" fontId="104" fillId="0" borderId="10" xfId="58" applyFont="1" applyFill="1" applyBorder="1" applyAlignment="1">
      <alignment horizontal="center" vertical="center"/>
      <protection/>
    </xf>
    <xf numFmtId="1" fontId="105" fillId="0" borderId="0" xfId="0" applyNumberFormat="1" applyFont="1" applyFill="1" applyAlignment="1">
      <alignment vertical="center"/>
    </xf>
    <xf numFmtId="0" fontId="105" fillId="0" borderId="0" xfId="0" applyFont="1" applyFill="1" applyAlignment="1">
      <alignment vertical="center"/>
    </xf>
    <xf numFmtId="2" fontId="102" fillId="0" borderId="10" xfId="0" applyNumberFormat="1" applyFont="1" applyFill="1" applyBorder="1" applyAlignment="1">
      <alignment horizontal="center" vertical="center" wrapText="1"/>
    </xf>
    <xf numFmtId="2" fontId="103" fillId="0" borderId="10" xfId="0" applyNumberFormat="1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14" fontId="72" fillId="0" borderId="10" xfId="58" applyNumberFormat="1" applyFont="1" applyFill="1" applyBorder="1" applyAlignment="1">
      <alignment horizontal="center" vertical="center" wrapText="1"/>
      <protection/>
    </xf>
    <xf numFmtId="210" fontId="172" fillId="0" borderId="10" xfId="58" applyNumberFormat="1" applyFont="1" applyFill="1" applyBorder="1" applyAlignment="1">
      <alignment horizontal="center" vertical="center" wrapText="1"/>
      <protection/>
    </xf>
    <xf numFmtId="1" fontId="105" fillId="0" borderId="0" xfId="0" applyNumberFormat="1" applyFont="1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0" fontId="72" fillId="0" borderId="0" xfId="58" applyFont="1" applyFill="1" applyBorder="1" applyAlignment="1">
      <alignment horizontal="center" vertical="center" wrapText="1"/>
      <protection/>
    </xf>
    <xf numFmtId="0" fontId="178" fillId="0" borderId="10" xfId="0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14" fontId="84" fillId="0" borderId="13" xfId="0" applyNumberFormat="1" applyFont="1" applyFill="1" applyBorder="1" applyAlignment="1">
      <alignment horizontal="center" vertical="center" wrapText="1"/>
    </xf>
    <xf numFmtId="186" fontId="72" fillId="0" borderId="0" xfId="58" applyNumberFormat="1" applyFont="1" applyFill="1" applyBorder="1" applyAlignment="1">
      <alignment horizontal="center" vertical="center" wrapText="1"/>
      <protection/>
    </xf>
    <xf numFmtId="210" fontId="72" fillId="0" borderId="10" xfId="58" applyNumberFormat="1" applyFont="1" applyFill="1" applyBorder="1" applyAlignment="1">
      <alignment horizontal="center" vertical="center" wrapText="1"/>
      <protection/>
    </xf>
    <xf numFmtId="0" fontId="72" fillId="0" borderId="10" xfId="58" applyFont="1" applyFill="1" applyBorder="1" applyAlignment="1">
      <alignment horizontal="center" vertical="center" wrapText="1"/>
      <protection/>
    </xf>
    <xf numFmtId="0" fontId="72" fillId="0" borderId="14" xfId="58" applyFont="1" applyFill="1" applyBorder="1" applyAlignment="1">
      <alignment horizontal="center" vertical="center" wrapText="1"/>
      <protection/>
    </xf>
    <xf numFmtId="0" fontId="84" fillId="0" borderId="15" xfId="0" applyFont="1" applyFill="1" applyBorder="1" applyAlignment="1">
      <alignment horizontal="center" vertical="center" wrapText="1"/>
    </xf>
    <xf numFmtId="2" fontId="179" fillId="0" borderId="10" xfId="0" applyNumberFormat="1" applyFont="1" applyFill="1" applyBorder="1" applyAlignment="1">
      <alignment horizontal="center" vertical="center" wrapText="1"/>
    </xf>
    <xf numFmtId="186" fontId="173" fillId="0" borderId="0" xfId="58" applyNumberFormat="1" applyFont="1" applyFill="1" applyBorder="1" applyAlignment="1">
      <alignment horizontal="center" vertical="center" wrapText="1"/>
      <protection/>
    </xf>
    <xf numFmtId="210" fontId="173" fillId="0" borderId="10" xfId="58" applyNumberFormat="1" applyFont="1" applyFill="1" applyBorder="1" applyAlignment="1">
      <alignment horizontal="center" vertical="center" wrapText="1"/>
      <protection/>
    </xf>
    <xf numFmtId="214" fontId="173" fillId="0" borderId="10" xfId="58" applyNumberFormat="1" applyFont="1" applyFill="1" applyBorder="1" applyAlignment="1">
      <alignment horizontal="center" vertical="center" wrapText="1"/>
      <protection/>
    </xf>
    <xf numFmtId="188" fontId="75" fillId="0" borderId="10" xfId="0" applyNumberFormat="1" applyFont="1" applyFill="1" applyBorder="1" applyAlignment="1">
      <alignment horizontal="center" vertical="center" wrapText="1"/>
    </xf>
    <xf numFmtId="0" fontId="180" fillId="0" borderId="10" xfId="0" applyFont="1" applyFill="1" applyBorder="1" applyAlignment="1">
      <alignment horizontal="center" vertical="center" wrapText="1"/>
    </xf>
    <xf numFmtId="0" fontId="181" fillId="0" borderId="10" xfId="5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214" fontId="182" fillId="0" borderId="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14" fontId="0" fillId="0" borderId="0" xfId="0" applyNumberFormat="1" applyFont="1" applyFill="1" applyBorder="1" applyAlignment="1">
      <alignment horizontal="center" vertical="center" wrapText="1"/>
    </xf>
    <xf numFmtId="0" fontId="183" fillId="0" borderId="16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184" fillId="0" borderId="0" xfId="0" applyFont="1" applyFill="1" applyAlignment="1">
      <alignment/>
    </xf>
    <xf numFmtId="217" fontId="72" fillId="0" borderId="10" xfId="58" applyNumberFormat="1" applyFont="1" applyFill="1" applyBorder="1" applyAlignment="1">
      <alignment horizontal="center" vertical="center" wrapText="1"/>
      <protection/>
    </xf>
    <xf numFmtId="0" fontId="185" fillId="0" borderId="0" xfId="58" applyFont="1" applyFill="1" applyAlignment="1">
      <alignment/>
      <protection/>
    </xf>
    <xf numFmtId="0" fontId="186" fillId="0" borderId="0" xfId="58" applyFont="1" applyFill="1" applyAlignment="1">
      <alignment horizontal="center"/>
      <protection/>
    </xf>
    <xf numFmtId="0" fontId="187" fillId="0" borderId="0" xfId="58" applyFont="1" applyFill="1" applyAlignment="1">
      <alignment horizontal="center"/>
      <protection/>
    </xf>
    <xf numFmtId="214" fontId="188" fillId="0" borderId="0" xfId="0" applyNumberFormat="1" applyFont="1" applyFill="1" applyBorder="1" applyAlignment="1">
      <alignment horizontal="center" vertical="center" wrapText="1"/>
    </xf>
    <xf numFmtId="0" fontId="189" fillId="0" borderId="0" xfId="0" applyFont="1" applyFill="1" applyAlignment="1">
      <alignment horizontal="center" wrapText="1"/>
    </xf>
    <xf numFmtId="0" fontId="190" fillId="0" borderId="0" xfId="0" applyFont="1" applyFill="1" applyAlignment="1">
      <alignment wrapText="1"/>
    </xf>
    <xf numFmtId="0" fontId="191" fillId="0" borderId="0" xfId="0" applyFont="1" applyFill="1" applyAlignment="1">
      <alignment wrapText="1"/>
    </xf>
    <xf numFmtId="0" fontId="19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8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190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5" fillId="0" borderId="0" xfId="58" applyFont="1" applyFill="1" applyAlignment="1">
      <alignment horizontal="right"/>
      <protection/>
    </xf>
    <xf numFmtId="0" fontId="40" fillId="0" borderId="0" xfId="58" applyFont="1" applyFill="1" applyAlignment="1">
      <alignment horizontal="center"/>
      <protection/>
    </xf>
    <xf numFmtId="0" fontId="97" fillId="0" borderId="0" xfId="58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59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9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8" applyFont="1" applyFill="1" applyBorder="1" applyAlignment="1">
      <alignment horizontal="center" vertical="center" wrapText="1"/>
      <protection/>
    </xf>
    <xf numFmtId="0" fontId="50" fillId="0" borderId="10" xfId="58" applyFont="1" applyFill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75" fillId="0" borderId="17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172" fillId="0" borderId="18" xfId="58" applyFont="1" applyFill="1" applyBorder="1" applyAlignment="1">
      <alignment horizontal="center" vertical="center" wrapText="1"/>
      <protection/>
    </xf>
    <xf numFmtId="0" fontId="172" fillId="0" borderId="15" xfId="58" applyFont="1" applyFill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1" fontId="101" fillId="35" borderId="10" xfId="64" applyNumberFormat="1" applyFont="1" applyFill="1" applyBorder="1" applyAlignment="1">
      <alignment horizontal="center" vertical="center" textRotation="90"/>
      <protection/>
    </xf>
    <xf numFmtId="0" fontId="21" fillId="0" borderId="13" xfId="64" applyFont="1" applyBorder="1" applyAlignment="1">
      <alignment horizontal="center" vertical="center" wrapText="1"/>
      <protection/>
    </xf>
    <xf numFmtId="0" fontId="21" fillId="0" borderId="15" xfId="64" applyFont="1" applyBorder="1" applyAlignment="1">
      <alignment horizontal="center" vertical="center" wrapText="1"/>
      <protection/>
    </xf>
    <xf numFmtId="0" fontId="21" fillId="0" borderId="10" xfId="64" applyFont="1" applyBorder="1" applyAlignment="1">
      <alignment horizontal="center" vertical="center" wrapText="1"/>
      <protection/>
    </xf>
    <xf numFmtId="0" fontId="22" fillId="0" borderId="17" xfId="64" applyFont="1" applyBorder="1" applyAlignment="1">
      <alignment horizontal="center"/>
      <protection/>
    </xf>
    <xf numFmtId="0" fontId="22" fillId="0" borderId="14" xfId="64" applyFont="1" applyBorder="1" applyAlignment="1">
      <alignment horizontal="center"/>
      <protection/>
    </xf>
    <xf numFmtId="0" fontId="9" fillId="0" borderId="0" xfId="64" applyFont="1" applyAlignment="1">
      <alignment horizontal="right"/>
      <protection/>
    </xf>
    <xf numFmtId="0" fontId="17" fillId="0" borderId="10" xfId="64" applyFont="1" applyBorder="1" applyAlignment="1">
      <alignment horizontal="center" vertical="center" wrapText="1"/>
      <protection/>
    </xf>
    <xf numFmtId="0" fontId="8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49" fillId="0" borderId="19" xfId="64" applyFont="1" applyBorder="1" applyAlignment="1">
      <alignment horizontal="center"/>
      <protection/>
    </xf>
    <xf numFmtId="0" fontId="17" fillId="0" borderId="13" xfId="64" applyFont="1" applyFill="1" applyBorder="1" applyAlignment="1">
      <alignment horizontal="center" vertical="center" wrapText="1"/>
      <protection/>
    </xf>
    <xf numFmtId="0" fontId="17" fillId="0" borderId="18" xfId="64" applyFont="1" applyFill="1" applyBorder="1" applyAlignment="1">
      <alignment horizontal="center" vertical="center" wrapText="1"/>
      <protection/>
    </xf>
    <xf numFmtId="0" fontId="17" fillId="0" borderId="15" xfId="64" applyFont="1" applyFill="1" applyBorder="1" applyAlignment="1">
      <alignment horizontal="center" vertical="center" wrapText="1"/>
      <protection/>
    </xf>
    <xf numFmtId="0" fontId="13" fillId="0" borderId="20" xfId="64" applyFont="1" applyFill="1" applyBorder="1" applyAlignment="1">
      <alignment horizontal="center" vertical="center" wrapText="1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0" fontId="13" fillId="0" borderId="11" xfId="64" applyFont="1" applyFill="1" applyBorder="1" applyAlignment="1">
      <alignment horizontal="center" vertical="center" wrapText="1"/>
      <protection/>
    </xf>
    <xf numFmtId="0" fontId="17" fillId="0" borderId="17" xfId="64" applyFont="1" applyBorder="1" applyAlignment="1">
      <alignment horizontal="center" vertical="center" wrapText="1"/>
      <protection/>
    </xf>
    <xf numFmtId="0" fontId="17" fillId="0" borderId="22" xfId="64" applyFont="1" applyBorder="1" applyAlignment="1">
      <alignment horizontal="center" vertical="center" wrapText="1"/>
      <protection/>
    </xf>
    <xf numFmtId="0" fontId="17" fillId="0" borderId="14" xfId="64" applyFont="1" applyBorder="1" applyAlignment="1">
      <alignment horizontal="center" vertical="center" wrapText="1"/>
      <protection/>
    </xf>
    <xf numFmtId="0" fontId="49" fillId="0" borderId="0" xfId="64" applyFont="1" applyBorder="1" applyAlignment="1">
      <alignment horizontal="center"/>
      <protection/>
    </xf>
    <xf numFmtId="0" fontId="49" fillId="0" borderId="0" xfId="64" applyFont="1" applyFill="1" applyBorder="1" applyAlignment="1">
      <alignment horizontal="center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92" fillId="0" borderId="0" xfId="0" applyFont="1" applyFill="1" applyAlignment="1">
      <alignment horizontal="right"/>
    </xf>
    <xf numFmtId="0" fontId="93" fillId="0" borderId="0" xfId="58" applyFont="1" applyFill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94" fillId="0" borderId="0" xfId="58" applyFont="1" applyFill="1" applyAlignment="1">
      <alignment horizontal="center"/>
      <protection/>
    </xf>
    <xf numFmtId="0" fontId="36" fillId="33" borderId="10" xfId="63" applyFont="1" applyFill="1" applyBorder="1" applyAlignment="1">
      <alignment horizontal="center" vertical="center" wrapText="1"/>
      <protection/>
    </xf>
    <xf numFmtId="0" fontId="36" fillId="0" borderId="10" xfId="63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3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36" fillId="34" borderId="10" xfId="63" applyFont="1" applyFill="1" applyBorder="1" applyAlignment="1">
      <alignment horizontal="center" vertical="center" wrapText="1"/>
      <protection/>
    </xf>
    <xf numFmtId="0" fontId="36" fillId="34" borderId="10" xfId="63" applyFont="1" applyFill="1" applyBorder="1" applyAlignment="1">
      <alignment horizontal="center" vertical="center"/>
      <protection/>
    </xf>
    <xf numFmtId="0" fontId="29" fillId="0" borderId="0" xfId="63" applyFont="1" applyAlignment="1">
      <alignment horizontal="center" vertical="center"/>
      <protection/>
    </xf>
    <xf numFmtId="0" fontId="34" fillId="0" borderId="0" xfId="63" applyFont="1" applyAlignment="1">
      <alignment horizontal="center" vertical="center"/>
      <protection/>
    </xf>
    <xf numFmtId="0" fontId="36" fillId="34" borderId="17" xfId="63" applyFont="1" applyFill="1" applyBorder="1" applyAlignment="1">
      <alignment horizontal="center" vertical="center" wrapText="1"/>
      <protection/>
    </xf>
    <xf numFmtId="0" fontId="36" fillId="34" borderId="22" xfId="63" applyFont="1" applyFill="1" applyBorder="1" applyAlignment="1">
      <alignment horizontal="center" vertical="center" wrapText="1"/>
      <protection/>
    </xf>
    <xf numFmtId="0" fontId="35" fillId="34" borderId="10" xfId="63" applyFont="1" applyFill="1" applyBorder="1" applyAlignment="1">
      <alignment horizontal="center" vertical="center" wrapText="1"/>
      <protection/>
    </xf>
    <xf numFmtId="0" fontId="35" fillId="34" borderId="10" xfId="63" applyFont="1" applyFill="1" applyBorder="1" applyAlignment="1">
      <alignment horizontal="center" vertical="center"/>
      <protection/>
    </xf>
    <xf numFmtId="0" fontId="24" fillId="0" borderId="0" xfId="63" applyFont="1" applyAlignment="1">
      <alignment horizontal="right" vertical="center" wrapText="1"/>
      <protection/>
    </xf>
    <xf numFmtId="0" fontId="36" fillId="35" borderId="10" xfId="63" applyFont="1" applyFill="1" applyBorder="1" applyAlignment="1">
      <alignment horizontal="center" vertical="center" wrapText="1"/>
      <protection/>
    </xf>
    <xf numFmtId="0" fontId="35" fillId="35" borderId="10" xfId="63" applyFont="1" applyFill="1" applyBorder="1" applyAlignment="1">
      <alignment horizontal="center" vertical="center" wrapText="1"/>
      <protection/>
    </xf>
    <xf numFmtId="0" fontId="35" fillId="36" borderId="17" xfId="63" applyFont="1" applyFill="1" applyBorder="1" applyAlignment="1">
      <alignment horizontal="center" vertical="center" wrapText="1"/>
      <protection/>
    </xf>
    <xf numFmtId="0" fontId="35" fillId="36" borderId="14" xfId="63" applyFont="1" applyFill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36" fillId="36" borderId="17" xfId="63" applyFont="1" applyFill="1" applyBorder="1" applyAlignment="1">
      <alignment horizontal="center" vertical="center" wrapText="1"/>
      <protection/>
    </xf>
    <xf numFmtId="0" fontId="36" fillId="36" borderId="14" xfId="63" applyFont="1" applyFill="1" applyBorder="1" applyAlignment="1">
      <alignment horizontal="center" vertical="center" wrapText="1"/>
      <protection/>
    </xf>
    <xf numFmtId="0" fontId="20" fillId="0" borderId="0" xfId="63" applyFont="1" applyAlignment="1">
      <alignment horizontal="center" vertical="center" wrapText="1"/>
      <protection/>
    </xf>
    <xf numFmtId="0" fontId="35" fillId="0" borderId="13" xfId="63" applyFont="1" applyBorder="1" applyAlignment="1">
      <alignment horizontal="center" vertical="center" wrapText="1"/>
      <protection/>
    </xf>
    <xf numFmtId="0" fontId="35" fillId="0" borderId="18" xfId="63" applyFont="1" applyBorder="1" applyAlignment="1">
      <alignment horizontal="center" vertical="center" wrapText="1"/>
      <protection/>
    </xf>
    <xf numFmtId="0" fontId="35" fillId="0" borderId="15" xfId="63" applyFont="1" applyBorder="1" applyAlignment="1">
      <alignment horizontal="center" vertical="center" wrapText="1"/>
      <protection/>
    </xf>
    <xf numFmtId="0" fontId="58" fillId="0" borderId="13" xfId="63" applyFont="1" applyBorder="1" applyAlignment="1">
      <alignment horizontal="center" vertical="center" wrapText="1"/>
      <protection/>
    </xf>
    <xf numFmtId="0" fontId="58" fillId="0" borderId="18" xfId="63" applyFont="1" applyBorder="1" applyAlignment="1">
      <alignment horizontal="center" vertical="center" wrapText="1"/>
      <protection/>
    </xf>
    <xf numFmtId="0" fontId="58" fillId="0" borderId="15" xfId="63" applyFont="1" applyBorder="1" applyAlignment="1">
      <alignment horizontal="center" vertical="center" wrapText="1"/>
      <protection/>
    </xf>
    <xf numFmtId="0" fontId="112" fillId="0" borderId="0" xfId="0" applyFont="1" applyFill="1" applyAlignment="1">
      <alignment horizontal="center" vertical="center" wrapText="1"/>
    </xf>
    <xf numFmtId="17" fontId="113" fillId="0" borderId="19" xfId="0" applyNumberFormat="1" applyFont="1" applyFill="1" applyBorder="1" applyAlignment="1" quotePrefix="1">
      <alignment horizontal="center" vertical="center" wrapText="1"/>
    </xf>
    <xf numFmtId="0" fontId="113" fillId="0" borderId="19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216" fontId="76" fillId="0" borderId="10" xfId="0" applyNumberFormat="1" applyFont="1" applyFill="1" applyBorder="1" applyAlignment="1">
      <alignment horizontal="center" vertical="center" wrapText="1"/>
    </xf>
    <xf numFmtId="0" fontId="193" fillId="0" borderId="10" xfId="0" applyFont="1" applyFill="1" applyBorder="1" applyAlignment="1">
      <alignment horizontal="center" vertical="center" wrapText="1"/>
    </xf>
    <xf numFmtId="216" fontId="178" fillId="0" borderId="10" xfId="0" applyNumberFormat="1" applyFont="1" applyFill="1" applyBorder="1" applyAlignment="1">
      <alignment horizontal="center" vertical="center" wrapText="1"/>
    </xf>
    <xf numFmtId="216" fontId="193" fillId="0" borderId="10" xfId="0" applyNumberFormat="1" applyFont="1" applyFill="1" applyBorder="1" applyAlignment="1">
      <alignment horizontal="center" vertical="center" wrapText="1"/>
    </xf>
    <xf numFmtId="214" fontId="178" fillId="0" borderId="10" xfId="0" applyNumberFormat="1" applyFont="1" applyFill="1" applyBorder="1" applyAlignment="1">
      <alignment horizontal="center" vertical="center" wrapText="1"/>
    </xf>
    <xf numFmtId="210" fontId="178" fillId="0" borderId="10" xfId="0" applyNumberFormat="1" applyFont="1" applyFill="1" applyBorder="1" applyAlignment="1">
      <alignment horizontal="center" vertical="center" wrapText="1"/>
    </xf>
    <xf numFmtId="214" fontId="178" fillId="0" borderId="0" xfId="0" applyNumberFormat="1" applyFont="1" applyFill="1" applyBorder="1" applyAlignment="1">
      <alignment horizontal="center" vertical="center" wrapText="1"/>
    </xf>
    <xf numFmtId="214" fontId="114" fillId="0" borderId="10" xfId="0" applyNumberFormat="1" applyFont="1" applyFill="1" applyBorder="1" applyAlignment="1">
      <alignment horizontal="center" vertical="center" wrapText="1"/>
    </xf>
    <xf numFmtId="2" fontId="12" fillId="0" borderId="10" xfId="58" applyNumberFormat="1" applyFont="1" applyFill="1" applyBorder="1" applyAlignment="1">
      <alignment horizontal="center" vertical="center" wrapText="1"/>
      <protection/>
    </xf>
    <xf numFmtId="214" fontId="15" fillId="0" borderId="10" xfId="58" applyNumberFormat="1" applyFont="1" applyFill="1" applyBorder="1" applyAlignment="1">
      <alignment horizontal="center" vertical="center" wrapText="1"/>
      <protection/>
    </xf>
    <xf numFmtId="1" fontId="104" fillId="0" borderId="10" xfId="58" applyNumberFormat="1" applyFont="1" applyFill="1" applyBorder="1" applyAlignment="1">
      <alignment horizontal="center" vertical="center"/>
      <protection/>
    </xf>
    <xf numFmtId="0" fontId="194" fillId="0" borderId="10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_June-11 Jalpaiguri" xfId="61"/>
    <cellStyle name="Normal 3_Mar' 09_NREGS-Jalpaiguri" xfId="62"/>
    <cellStyle name="Normal_APD-II_Mar' 09_NREGS-Jalpaiguri" xfId="63"/>
    <cellStyle name="Normal_April, 08_NREGS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6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view="pageBreakPreview" zoomScale="50" zoomScaleSheetLayoutView="50" zoomScalePageLayoutView="0" workbookViewId="0" topLeftCell="A12">
      <pane xSplit="2" topLeftCell="C1" activePane="topRight" state="frozen"/>
      <selection pane="topLeft" activeCell="A1" sqref="A1"/>
      <selection pane="topRight" activeCell="A1" sqref="A1:U26"/>
    </sheetView>
  </sheetViews>
  <sheetFormatPr defaultColWidth="9.140625" defaultRowHeight="15"/>
  <cols>
    <col min="1" max="1" width="6.28125" style="140" customWidth="1"/>
    <col min="2" max="2" width="26.28125" style="140" bestFit="1" customWidth="1"/>
    <col min="3" max="3" width="20.00390625" style="140" customWidth="1"/>
    <col min="4" max="7" width="17.28125" style="140" customWidth="1"/>
    <col min="8" max="8" width="16.28125" style="140" customWidth="1"/>
    <col min="9" max="9" width="18.421875" style="140" customWidth="1"/>
    <col min="10" max="10" width="18.140625" style="140" customWidth="1"/>
    <col min="11" max="11" width="16.140625" style="140" customWidth="1"/>
    <col min="12" max="12" width="18.57421875" style="302" customWidth="1"/>
    <col min="13" max="13" width="17.7109375" style="140" bestFit="1" customWidth="1"/>
    <col min="14" max="14" width="15.7109375" style="140" customWidth="1"/>
    <col min="15" max="15" width="18.7109375" style="140" customWidth="1"/>
    <col min="16" max="16" width="16.8515625" style="140" customWidth="1"/>
    <col min="17" max="17" width="20.7109375" style="140" customWidth="1"/>
    <col min="18" max="18" width="15.7109375" style="140" customWidth="1"/>
    <col min="19" max="19" width="15.57421875" style="140" customWidth="1"/>
    <col min="20" max="20" width="14.421875" style="140" customWidth="1"/>
    <col min="21" max="21" width="15.28125" style="140" customWidth="1"/>
    <col min="22" max="22" width="24.8515625" style="140" bestFit="1" customWidth="1"/>
    <col min="23" max="23" width="23.57421875" style="140" customWidth="1"/>
    <col min="24" max="24" width="16.28125" style="122" customWidth="1"/>
    <col min="25" max="25" width="27.421875" style="122" customWidth="1"/>
    <col min="26" max="26" width="10.57421875" style="122" bestFit="1" customWidth="1"/>
    <col min="27" max="27" width="23.57421875" style="122" bestFit="1" customWidth="1"/>
    <col min="28" max="31" width="9.140625" style="122" customWidth="1"/>
    <col min="32" max="35" width="23.57421875" style="122" bestFit="1" customWidth="1"/>
    <col min="36" max="16384" width="9.140625" style="122" customWidth="1"/>
  </cols>
  <sheetData>
    <row r="1" spans="1:23" s="101" customFormat="1" ht="12" customHeight="1">
      <c r="A1" s="115"/>
      <c r="B1" s="100"/>
      <c r="C1" s="100"/>
      <c r="D1" s="115"/>
      <c r="E1" s="115"/>
      <c r="F1" s="115"/>
      <c r="G1" s="115"/>
      <c r="H1" s="115"/>
      <c r="I1" s="115"/>
      <c r="J1" s="115"/>
      <c r="K1" s="115"/>
      <c r="L1" s="296"/>
      <c r="M1" s="115"/>
      <c r="N1" s="115"/>
      <c r="O1" s="115"/>
      <c r="P1" s="316"/>
      <c r="Q1" s="316"/>
      <c r="R1" s="316"/>
      <c r="S1" s="316"/>
      <c r="T1" s="115"/>
      <c r="U1" s="100"/>
      <c r="V1" s="100"/>
      <c r="W1" s="100"/>
    </row>
    <row r="2" spans="1:23" s="101" customFormat="1" ht="31.5" customHeight="1">
      <c r="A2" s="317" t="s">
        <v>114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116"/>
      <c r="W2" s="116"/>
    </row>
    <row r="3" spans="1:23" s="101" customFormat="1" ht="22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297"/>
      <c r="M3" s="117"/>
      <c r="N3" s="117"/>
      <c r="O3" s="117"/>
      <c r="P3" s="117"/>
      <c r="Q3" s="117"/>
      <c r="R3" s="117"/>
      <c r="S3" s="307" t="s">
        <v>138</v>
      </c>
      <c r="T3" s="307"/>
      <c r="U3" s="100"/>
      <c r="V3" s="100"/>
      <c r="W3" s="100"/>
    </row>
    <row r="4" spans="1:23" s="101" customFormat="1" ht="24.75" customHeight="1">
      <c r="A4" s="318" t="s">
        <v>30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118"/>
      <c r="W4" s="118"/>
    </row>
    <row r="5" spans="1:23" s="101" customFormat="1" ht="13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298"/>
      <c r="M5" s="119"/>
      <c r="N5" s="119"/>
      <c r="O5" s="119"/>
      <c r="P5" s="119"/>
      <c r="Q5" s="119"/>
      <c r="R5" s="119"/>
      <c r="S5" s="120"/>
      <c r="T5" s="100"/>
      <c r="U5" s="100"/>
      <c r="V5" s="100"/>
      <c r="W5" s="100"/>
    </row>
    <row r="6" spans="1:23" ht="20.25" customHeight="1">
      <c r="A6" s="319" t="s">
        <v>141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121"/>
      <c r="W6" s="121"/>
    </row>
    <row r="7" spans="1:23" s="129" customFormat="1" ht="14.25" customHeight="1">
      <c r="A7" s="123"/>
      <c r="B7" s="124"/>
      <c r="C7" s="125"/>
      <c r="D7" s="125"/>
      <c r="E7" s="125"/>
      <c r="F7" s="125"/>
      <c r="G7" s="125"/>
      <c r="H7" s="126"/>
      <c r="I7" s="125"/>
      <c r="J7" s="125"/>
      <c r="K7" s="125"/>
      <c r="L7" s="299"/>
      <c r="M7" s="127"/>
      <c r="N7" s="127"/>
      <c r="O7" s="125"/>
      <c r="P7" s="127"/>
      <c r="Q7" s="125"/>
      <c r="R7" s="125"/>
      <c r="S7" s="125"/>
      <c r="T7" s="128"/>
      <c r="U7" s="124"/>
      <c r="W7" s="130"/>
    </row>
    <row r="8" spans="1:21" s="132" customFormat="1" ht="20.25">
      <c r="A8" s="311">
        <v>1</v>
      </c>
      <c r="B8" s="311">
        <v>2</v>
      </c>
      <c r="C8" s="131"/>
      <c r="D8" s="311">
        <v>3</v>
      </c>
      <c r="E8" s="311"/>
      <c r="F8" s="311"/>
      <c r="G8" s="311"/>
      <c r="H8" s="311">
        <v>4</v>
      </c>
      <c r="I8" s="311">
        <v>5</v>
      </c>
      <c r="J8" s="311">
        <v>6</v>
      </c>
      <c r="K8" s="311">
        <v>7</v>
      </c>
      <c r="L8" s="310">
        <v>8</v>
      </c>
      <c r="M8" s="311">
        <v>9</v>
      </c>
      <c r="N8" s="311"/>
      <c r="O8" s="311"/>
      <c r="P8" s="311"/>
      <c r="Q8" s="311"/>
      <c r="R8" s="131"/>
      <c r="S8" s="311">
        <v>10</v>
      </c>
      <c r="T8" s="311">
        <v>11</v>
      </c>
      <c r="U8" s="311">
        <v>12</v>
      </c>
    </row>
    <row r="9" spans="1:21" s="132" customFormat="1" ht="20.25">
      <c r="A9" s="311"/>
      <c r="B9" s="311"/>
      <c r="C9" s="131"/>
      <c r="D9" s="131" t="s">
        <v>16</v>
      </c>
      <c r="E9" s="131" t="s">
        <v>17</v>
      </c>
      <c r="F9" s="131" t="s">
        <v>18</v>
      </c>
      <c r="G9" s="131" t="s">
        <v>19</v>
      </c>
      <c r="H9" s="311"/>
      <c r="I9" s="311">
        <v>5</v>
      </c>
      <c r="J9" s="311">
        <v>6</v>
      </c>
      <c r="K9" s="311">
        <v>7</v>
      </c>
      <c r="L9" s="310">
        <v>8</v>
      </c>
      <c r="M9" s="131" t="s">
        <v>16</v>
      </c>
      <c r="N9" s="131" t="s">
        <v>17</v>
      </c>
      <c r="O9" s="131" t="s">
        <v>18</v>
      </c>
      <c r="P9" s="131" t="s">
        <v>19</v>
      </c>
      <c r="Q9" s="131" t="s">
        <v>20</v>
      </c>
      <c r="R9" s="131"/>
      <c r="S9" s="311"/>
      <c r="T9" s="311"/>
      <c r="U9" s="311"/>
    </row>
    <row r="10" spans="1:25" s="135" customFormat="1" ht="76.5" customHeight="1">
      <c r="A10" s="311" t="s">
        <v>0</v>
      </c>
      <c r="B10" s="314" t="s">
        <v>21</v>
      </c>
      <c r="C10" s="311" t="s">
        <v>124</v>
      </c>
      <c r="D10" s="322" t="s">
        <v>1</v>
      </c>
      <c r="E10" s="322"/>
      <c r="F10" s="322"/>
      <c r="G10" s="322"/>
      <c r="H10" s="311" t="s">
        <v>6</v>
      </c>
      <c r="I10" s="311" t="s">
        <v>7</v>
      </c>
      <c r="J10" s="311" t="s">
        <v>8</v>
      </c>
      <c r="K10" s="311" t="s">
        <v>9</v>
      </c>
      <c r="L10" s="310" t="s">
        <v>10</v>
      </c>
      <c r="M10" s="311" t="s">
        <v>11</v>
      </c>
      <c r="N10" s="311"/>
      <c r="O10" s="311"/>
      <c r="P10" s="311"/>
      <c r="Q10" s="311"/>
      <c r="R10" s="311"/>
      <c r="S10" s="311" t="s">
        <v>13</v>
      </c>
      <c r="T10" s="311" t="s">
        <v>14</v>
      </c>
      <c r="U10" s="311" t="s">
        <v>15</v>
      </c>
      <c r="V10" s="134"/>
      <c r="W10" s="134"/>
      <c r="Y10" s="135">
        <v>1.85</v>
      </c>
    </row>
    <row r="11" spans="1:23" s="135" customFormat="1" ht="170.25" customHeight="1">
      <c r="A11" s="311"/>
      <c r="B11" s="314"/>
      <c r="C11" s="311"/>
      <c r="D11" s="133" t="s">
        <v>2</v>
      </c>
      <c r="E11" s="133" t="s">
        <v>3</v>
      </c>
      <c r="F11" s="133" t="s">
        <v>4</v>
      </c>
      <c r="G11" s="133" t="s">
        <v>5</v>
      </c>
      <c r="H11" s="311"/>
      <c r="I11" s="311"/>
      <c r="J11" s="311"/>
      <c r="K11" s="311"/>
      <c r="L11" s="310"/>
      <c r="M11" s="131" t="s">
        <v>2</v>
      </c>
      <c r="N11" s="131" t="s">
        <v>3</v>
      </c>
      <c r="O11" s="131" t="s">
        <v>4</v>
      </c>
      <c r="P11" s="131" t="s">
        <v>5</v>
      </c>
      <c r="Q11" s="131" t="s">
        <v>12</v>
      </c>
      <c r="R11" s="131" t="s">
        <v>102</v>
      </c>
      <c r="S11" s="311"/>
      <c r="T11" s="311"/>
      <c r="U11" s="311"/>
      <c r="V11" s="321" t="s">
        <v>129</v>
      </c>
      <c r="W11" s="320" t="s">
        <v>115</v>
      </c>
    </row>
    <row r="12" spans="1:23" s="132" customFormat="1" ht="40.5" customHeight="1">
      <c r="A12" s="131">
        <v>1</v>
      </c>
      <c r="B12" s="131">
        <v>2</v>
      </c>
      <c r="C12" s="131">
        <v>3</v>
      </c>
      <c r="D12" s="131" t="s">
        <v>104</v>
      </c>
      <c r="E12" s="131" t="s">
        <v>105</v>
      </c>
      <c r="F12" s="131" t="s">
        <v>106</v>
      </c>
      <c r="G12" s="131" t="s">
        <v>107</v>
      </c>
      <c r="H12" s="131">
        <v>4</v>
      </c>
      <c r="I12" s="131">
        <v>5</v>
      </c>
      <c r="J12" s="131">
        <v>6</v>
      </c>
      <c r="K12" s="131">
        <v>7</v>
      </c>
      <c r="L12" s="303">
        <v>8</v>
      </c>
      <c r="M12" s="131" t="s">
        <v>108</v>
      </c>
      <c r="N12" s="131" t="s">
        <v>109</v>
      </c>
      <c r="O12" s="131" t="s">
        <v>110</v>
      </c>
      <c r="P12" s="131" t="s">
        <v>111</v>
      </c>
      <c r="Q12" s="131" t="s">
        <v>112</v>
      </c>
      <c r="R12" s="131" t="s">
        <v>103</v>
      </c>
      <c r="S12" s="131">
        <v>10</v>
      </c>
      <c r="T12" s="131">
        <v>11</v>
      </c>
      <c r="U12" s="131">
        <v>12</v>
      </c>
      <c r="V12" s="321"/>
      <c r="W12" s="320"/>
    </row>
    <row r="13" spans="1:26" s="138" customFormat="1" ht="47.25" customHeight="1">
      <c r="A13" s="95">
        <v>1</v>
      </c>
      <c r="B13" s="95" t="s">
        <v>22</v>
      </c>
      <c r="C13" s="95">
        <v>81308</v>
      </c>
      <c r="D13" s="95">
        <v>39729</v>
      </c>
      <c r="E13" s="95">
        <v>16111</v>
      </c>
      <c r="F13" s="95">
        <v>23803</v>
      </c>
      <c r="G13" s="95">
        <v>79643</v>
      </c>
      <c r="H13" s="95">
        <v>67171</v>
      </c>
      <c r="I13" s="95">
        <v>0</v>
      </c>
      <c r="J13" s="95">
        <v>64905</v>
      </c>
      <c r="K13" s="403">
        <v>16366</v>
      </c>
      <c r="L13" s="266">
        <v>2228230</v>
      </c>
      <c r="M13" s="254">
        <v>10.15308</v>
      </c>
      <c r="N13" s="254">
        <v>3.38172</v>
      </c>
      <c r="O13" s="254">
        <v>10.68521</v>
      </c>
      <c r="P13" s="254">
        <v>24.22001</v>
      </c>
      <c r="Q13" s="404">
        <v>9.56993</v>
      </c>
      <c r="R13" s="404">
        <v>0</v>
      </c>
      <c r="S13" s="95">
        <v>0</v>
      </c>
      <c r="T13" s="95">
        <v>18</v>
      </c>
      <c r="U13" s="95">
        <v>13</v>
      </c>
      <c r="V13" s="96">
        <f aca="true" t="shared" si="0" ref="V13:V20">(Q13/P13)*100</f>
        <v>39.51249400805367</v>
      </c>
      <c r="W13" s="136">
        <f aca="true" t="shared" si="1" ref="W13:W20">(P13*100000)/J13</f>
        <v>37.31609275094369</v>
      </c>
      <c r="X13" s="137"/>
      <c r="Y13" s="137"/>
      <c r="Z13" s="137"/>
    </row>
    <row r="14" spans="1:26" s="138" customFormat="1" ht="47.25" customHeight="1">
      <c r="A14" s="95">
        <v>2</v>
      </c>
      <c r="B14" s="95" t="s">
        <v>23</v>
      </c>
      <c r="C14" s="95">
        <v>59222</v>
      </c>
      <c r="D14" s="95">
        <v>18574</v>
      </c>
      <c r="E14" s="95">
        <v>21679</v>
      </c>
      <c r="F14" s="95">
        <v>18969</v>
      </c>
      <c r="G14" s="95">
        <v>59222</v>
      </c>
      <c r="H14" s="95">
        <v>37702</v>
      </c>
      <c r="I14" s="95">
        <v>0</v>
      </c>
      <c r="J14" s="95">
        <v>37702</v>
      </c>
      <c r="K14" s="95">
        <v>0</v>
      </c>
      <c r="L14" s="266">
        <v>779339</v>
      </c>
      <c r="M14" s="254">
        <v>2.9584</v>
      </c>
      <c r="N14" s="254">
        <v>3.46638</v>
      </c>
      <c r="O14" s="254">
        <v>7.05009</v>
      </c>
      <c r="P14" s="254">
        <v>13.47487</v>
      </c>
      <c r="Q14" s="404">
        <v>6.12834</v>
      </c>
      <c r="R14" s="404">
        <v>0</v>
      </c>
      <c r="S14" s="95">
        <v>602</v>
      </c>
      <c r="T14" s="95">
        <v>0</v>
      </c>
      <c r="U14" s="95">
        <v>0</v>
      </c>
      <c r="V14" s="96">
        <f t="shared" si="0"/>
        <v>45.479770862353405</v>
      </c>
      <c r="W14" s="136">
        <f t="shared" si="1"/>
        <v>35.74046469683306</v>
      </c>
      <c r="X14" s="137"/>
      <c r="Y14" s="137"/>
      <c r="Z14" s="137"/>
    </row>
    <row r="15" spans="1:26" s="267" customFormat="1" ht="47.25" customHeight="1">
      <c r="A15" s="266">
        <v>3</v>
      </c>
      <c r="B15" s="266" t="s">
        <v>24</v>
      </c>
      <c r="C15" s="266">
        <v>26225</v>
      </c>
      <c r="D15" s="266">
        <v>3794</v>
      </c>
      <c r="E15" s="266">
        <v>10338</v>
      </c>
      <c r="F15" s="266">
        <v>12875</v>
      </c>
      <c r="G15" s="266">
        <v>27007</v>
      </c>
      <c r="H15" s="266">
        <v>17301</v>
      </c>
      <c r="I15" s="266">
        <v>0</v>
      </c>
      <c r="J15" s="266">
        <v>17301</v>
      </c>
      <c r="K15" s="405">
        <v>1441</v>
      </c>
      <c r="L15" s="266">
        <v>332883</v>
      </c>
      <c r="M15" s="406">
        <v>1.0744</v>
      </c>
      <c r="N15" s="406">
        <v>2.22558</v>
      </c>
      <c r="O15" s="406">
        <v>3.0503</v>
      </c>
      <c r="P15" s="406">
        <v>6.35028</v>
      </c>
      <c r="Q15" s="407">
        <v>3.39431</v>
      </c>
      <c r="R15" s="407">
        <v>0</v>
      </c>
      <c r="S15" s="266">
        <v>278</v>
      </c>
      <c r="T15" s="266">
        <v>346</v>
      </c>
      <c r="U15" s="266">
        <v>9</v>
      </c>
      <c r="V15" s="408">
        <f t="shared" si="0"/>
        <v>53.451343877750276</v>
      </c>
      <c r="W15" s="409">
        <f t="shared" si="1"/>
        <v>36.70469915033813</v>
      </c>
      <c r="X15" s="410"/>
      <c r="Y15" s="410"/>
      <c r="Z15" s="410"/>
    </row>
    <row r="16" spans="1:26" s="138" customFormat="1" ht="47.25" customHeight="1">
      <c r="A16" s="95">
        <v>4</v>
      </c>
      <c r="B16" s="95" t="s">
        <v>25</v>
      </c>
      <c r="C16" s="235">
        <v>72477</v>
      </c>
      <c r="D16" s="95">
        <v>42320</v>
      </c>
      <c r="E16" s="95">
        <v>788</v>
      </c>
      <c r="F16" s="95">
        <v>30393</v>
      </c>
      <c r="G16" s="95">
        <v>73501</v>
      </c>
      <c r="H16" s="95">
        <v>49557</v>
      </c>
      <c r="I16" s="95">
        <v>0</v>
      </c>
      <c r="J16" s="95">
        <v>48297</v>
      </c>
      <c r="K16" s="95">
        <v>24403</v>
      </c>
      <c r="L16" s="266">
        <v>832725</v>
      </c>
      <c r="M16" s="254">
        <v>10.15664</v>
      </c>
      <c r="N16" s="254">
        <v>0.24859</v>
      </c>
      <c r="O16" s="254">
        <v>7.291070000000001</v>
      </c>
      <c r="P16" s="254">
        <v>17.6963</v>
      </c>
      <c r="Q16" s="404">
        <v>6.92546</v>
      </c>
      <c r="R16" s="404">
        <v>0</v>
      </c>
      <c r="S16" s="95">
        <v>579</v>
      </c>
      <c r="T16" s="95">
        <v>299</v>
      </c>
      <c r="U16" s="95">
        <v>36</v>
      </c>
      <c r="V16" s="96">
        <f t="shared" si="0"/>
        <v>39.13507343342958</v>
      </c>
      <c r="W16" s="136">
        <f t="shared" si="1"/>
        <v>36.64057808973642</v>
      </c>
      <c r="X16" s="137"/>
      <c r="Y16" s="137"/>
      <c r="Z16" s="137"/>
    </row>
    <row r="17" spans="1:26" s="138" customFormat="1" ht="47.25" customHeight="1">
      <c r="A17" s="95">
        <v>5</v>
      </c>
      <c r="B17" s="95" t="s">
        <v>26</v>
      </c>
      <c r="C17" s="95">
        <v>27946</v>
      </c>
      <c r="D17" s="95">
        <v>3843</v>
      </c>
      <c r="E17" s="95">
        <v>12928</v>
      </c>
      <c r="F17" s="95">
        <v>11098</v>
      </c>
      <c r="G17" s="95">
        <v>27869</v>
      </c>
      <c r="H17" s="95">
        <v>19432.000000000004</v>
      </c>
      <c r="I17" s="95">
        <v>0</v>
      </c>
      <c r="J17" s="95">
        <v>19432.000000000004</v>
      </c>
      <c r="K17" s="403">
        <v>2278</v>
      </c>
      <c r="L17" s="266">
        <v>601882</v>
      </c>
      <c r="M17" s="254">
        <v>1.18966</v>
      </c>
      <c r="N17" s="254">
        <v>2.3030100000000004</v>
      </c>
      <c r="O17" s="254">
        <v>3.68112</v>
      </c>
      <c r="P17" s="254">
        <v>7.17379</v>
      </c>
      <c r="Q17" s="404">
        <v>3.32734</v>
      </c>
      <c r="R17" s="404">
        <v>1.66513</v>
      </c>
      <c r="S17" s="95">
        <v>120</v>
      </c>
      <c r="T17" s="95">
        <v>187</v>
      </c>
      <c r="U17" s="95">
        <v>16</v>
      </c>
      <c r="V17" s="96">
        <f t="shared" si="0"/>
        <v>46.381898550138764</v>
      </c>
      <c r="W17" s="136">
        <f t="shared" si="1"/>
        <v>36.917404281597356</v>
      </c>
      <c r="X17" s="137"/>
      <c r="Y17" s="137"/>
      <c r="Z17" s="137"/>
    </row>
    <row r="18" spans="1:26" s="138" customFormat="1" ht="51" customHeight="1">
      <c r="A18" s="95">
        <v>6</v>
      </c>
      <c r="B18" s="95" t="s">
        <v>27</v>
      </c>
      <c r="C18" s="95">
        <v>51904</v>
      </c>
      <c r="D18" s="95">
        <v>28046</v>
      </c>
      <c r="E18" s="95">
        <v>2207</v>
      </c>
      <c r="F18" s="95">
        <v>21573</v>
      </c>
      <c r="G18" s="95">
        <v>51694</v>
      </c>
      <c r="H18" s="95">
        <v>22724</v>
      </c>
      <c r="I18" s="95">
        <v>0</v>
      </c>
      <c r="J18" s="95">
        <v>22724</v>
      </c>
      <c r="K18" s="95">
        <v>9086</v>
      </c>
      <c r="L18" s="266">
        <v>452656</v>
      </c>
      <c r="M18" s="254">
        <v>3.27353</v>
      </c>
      <c r="N18" s="254">
        <v>0.23956</v>
      </c>
      <c r="O18" s="254">
        <v>4.6261600000000005</v>
      </c>
      <c r="P18" s="254">
        <v>8.139249999999999</v>
      </c>
      <c r="Q18" s="404">
        <v>3.9467999999999996</v>
      </c>
      <c r="R18" s="404">
        <v>0</v>
      </c>
      <c r="S18" s="95">
        <v>447</v>
      </c>
      <c r="T18" s="95">
        <v>200</v>
      </c>
      <c r="U18" s="95">
        <v>50</v>
      </c>
      <c r="V18" s="96">
        <f t="shared" si="0"/>
        <v>48.49095432625857</v>
      </c>
      <c r="W18" s="136">
        <f t="shared" si="1"/>
        <v>35.817857771519094</v>
      </c>
      <c r="X18" s="137"/>
      <c r="Y18" s="137"/>
      <c r="Z18" s="137"/>
    </row>
    <row r="19" spans="1:35" s="268" customFormat="1" ht="53.25" customHeight="1">
      <c r="A19" s="95">
        <v>7</v>
      </c>
      <c r="B19" s="95" t="s">
        <v>28</v>
      </c>
      <c r="C19" s="95">
        <v>62056</v>
      </c>
      <c r="D19" s="95">
        <v>33976</v>
      </c>
      <c r="E19" s="95">
        <v>4063</v>
      </c>
      <c r="F19" s="95">
        <v>24017</v>
      </c>
      <c r="G19" s="95">
        <v>62056</v>
      </c>
      <c r="H19" s="95">
        <v>35441</v>
      </c>
      <c r="I19" s="95">
        <v>0</v>
      </c>
      <c r="J19" s="95">
        <v>33896</v>
      </c>
      <c r="K19" s="403">
        <v>14518</v>
      </c>
      <c r="L19" s="266">
        <v>513947</v>
      </c>
      <c r="M19" s="254">
        <v>5.466754</v>
      </c>
      <c r="N19" s="254">
        <v>0.3512</v>
      </c>
      <c r="O19" s="254">
        <v>3.38707</v>
      </c>
      <c r="P19" s="254">
        <v>9.205024</v>
      </c>
      <c r="Q19" s="404">
        <v>3.78254</v>
      </c>
      <c r="R19" s="404">
        <v>0</v>
      </c>
      <c r="S19" s="95">
        <v>324</v>
      </c>
      <c r="T19" s="95">
        <v>151</v>
      </c>
      <c r="U19" s="95">
        <v>19</v>
      </c>
      <c r="V19" s="96">
        <f t="shared" si="0"/>
        <v>41.092125343725336</v>
      </c>
      <c r="W19" s="136">
        <f t="shared" si="1"/>
        <v>27.15666745338683</v>
      </c>
      <c r="X19" s="137"/>
      <c r="Y19" s="137"/>
      <c r="Z19" s="137"/>
      <c r="AA19" s="138"/>
      <c r="AB19" s="138"/>
      <c r="AC19" s="138"/>
      <c r="AF19" s="138"/>
      <c r="AG19" s="138"/>
      <c r="AH19" s="138"/>
      <c r="AI19" s="138"/>
    </row>
    <row r="20" spans="1:35" s="139" customFormat="1" ht="47.25" customHeight="1">
      <c r="A20" s="95"/>
      <c r="B20" s="95" t="s">
        <v>29</v>
      </c>
      <c r="C20" s="235">
        <f aca="true" t="shared" si="2" ref="C20:U20">SUM(C13:C19)</f>
        <v>381138</v>
      </c>
      <c r="D20" s="235">
        <f t="shared" si="2"/>
        <v>170282</v>
      </c>
      <c r="E20" s="95">
        <f t="shared" si="2"/>
        <v>68114</v>
      </c>
      <c r="F20" s="95">
        <f t="shared" si="2"/>
        <v>142728</v>
      </c>
      <c r="G20" s="95">
        <f t="shared" si="2"/>
        <v>380992</v>
      </c>
      <c r="H20" s="95">
        <f t="shared" si="2"/>
        <v>249328</v>
      </c>
      <c r="I20" s="95">
        <f t="shared" si="2"/>
        <v>0</v>
      </c>
      <c r="J20" s="95">
        <f t="shared" si="2"/>
        <v>244257</v>
      </c>
      <c r="K20" s="95">
        <f t="shared" si="2"/>
        <v>68092</v>
      </c>
      <c r="L20" s="266">
        <f t="shared" si="2"/>
        <v>5741662</v>
      </c>
      <c r="M20" s="254">
        <f t="shared" si="2"/>
        <v>34.272464</v>
      </c>
      <c r="N20" s="254">
        <f t="shared" si="2"/>
        <v>12.216040000000001</v>
      </c>
      <c r="O20" s="254">
        <f t="shared" si="2"/>
        <v>39.77102</v>
      </c>
      <c r="P20" s="254">
        <f t="shared" si="2"/>
        <v>86.259524</v>
      </c>
      <c r="Q20" s="254">
        <f t="shared" si="2"/>
        <v>37.07472</v>
      </c>
      <c r="R20" s="254">
        <f t="shared" si="2"/>
        <v>1.66513</v>
      </c>
      <c r="S20" s="95">
        <f t="shared" si="2"/>
        <v>2350</v>
      </c>
      <c r="T20" s="95">
        <f t="shared" si="2"/>
        <v>1201</v>
      </c>
      <c r="U20" s="95">
        <f t="shared" si="2"/>
        <v>143</v>
      </c>
      <c r="V20" s="96">
        <f t="shared" si="0"/>
        <v>42.98043657185032</v>
      </c>
      <c r="W20" s="136">
        <f t="shared" si="1"/>
        <v>35.315067326627286</v>
      </c>
      <c r="X20" s="137"/>
      <c r="Y20" s="137"/>
      <c r="Z20" s="137"/>
      <c r="AA20" s="138"/>
      <c r="AB20" s="138"/>
      <c r="AC20" s="138"/>
      <c r="AF20" s="138"/>
      <c r="AG20" s="138"/>
      <c r="AH20" s="138"/>
      <c r="AI20" s="138"/>
    </row>
    <row r="21" spans="1:21" s="139" customFormat="1" ht="51.75" customHeight="1">
      <c r="A21" s="138"/>
      <c r="C21" s="146"/>
      <c r="D21" s="146"/>
      <c r="E21" s="146"/>
      <c r="F21" s="146"/>
      <c r="G21" s="238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</row>
    <row r="22" spans="1:23" s="139" customFormat="1" ht="32.25" customHeight="1">
      <c r="A22" s="138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267"/>
      <c r="M22" s="137"/>
      <c r="N22" s="137"/>
      <c r="O22" s="138"/>
      <c r="P22" s="315" t="s">
        <v>140</v>
      </c>
      <c r="Q22" s="315"/>
      <c r="R22" s="315"/>
      <c r="S22" s="315"/>
      <c r="T22" s="315"/>
      <c r="U22" s="315"/>
      <c r="V22" s="137"/>
      <c r="W22" s="138"/>
    </row>
    <row r="23" spans="1:23" ht="26.25" customHeight="1">
      <c r="A23" s="122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12" t="s">
        <v>113</v>
      </c>
      <c r="Q23" s="312"/>
      <c r="R23" s="312"/>
      <c r="S23" s="312"/>
      <c r="T23" s="312"/>
      <c r="U23" s="312"/>
      <c r="V23" s="122"/>
      <c r="W23" s="122"/>
    </row>
    <row r="24" spans="2:21" ht="15.75" customHeight="1"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5" t="s">
        <v>101</v>
      </c>
      <c r="Q24" s="305"/>
      <c r="R24" s="305"/>
      <c r="S24" s="305"/>
      <c r="T24" s="305"/>
      <c r="U24" s="305"/>
    </row>
    <row r="25" spans="2:21" ht="24" customHeight="1"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6"/>
      <c r="Q25" s="306"/>
      <c r="R25" s="306"/>
      <c r="S25" s="306"/>
      <c r="T25" s="306"/>
      <c r="U25" s="306"/>
    </row>
    <row r="26" spans="2:21" ht="19.5" customHeight="1"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5"/>
      <c r="Q26" s="305"/>
      <c r="R26" s="305"/>
      <c r="S26" s="305"/>
      <c r="T26" s="305"/>
      <c r="U26" s="305"/>
    </row>
    <row r="27" spans="2:20" ht="21" customHeight="1"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R27" s="141"/>
      <c r="S27" s="124"/>
      <c r="T27" s="124"/>
    </row>
    <row r="28" spans="2:21" ht="33" customHeight="1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300"/>
      <c r="M28" s="142"/>
      <c r="N28" s="142"/>
      <c r="O28" s="142"/>
      <c r="P28" s="142"/>
      <c r="Q28" s="142"/>
      <c r="R28" s="142"/>
      <c r="S28" s="142"/>
      <c r="T28" s="142"/>
      <c r="U28" s="142"/>
    </row>
    <row r="29" spans="1:23" s="128" customFormat="1" ht="46.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301"/>
      <c r="M29" s="143"/>
      <c r="N29" s="143"/>
      <c r="O29" s="143"/>
      <c r="P29" s="143"/>
      <c r="Q29" s="144"/>
      <c r="R29" s="143"/>
      <c r="S29" s="143"/>
      <c r="T29" s="143"/>
      <c r="U29" s="143"/>
      <c r="V29" s="143"/>
      <c r="W29" s="143"/>
    </row>
    <row r="30" ht="99.75" customHeight="1">
      <c r="F30" s="145"/>
    </row>
  </sheetData>
  <sheetProtection/>
  <mergeCells count="40">
    <mergeCell ref="W11:W12"/>
    <mergeCell ref="V11:V12"/>
    <mergeCell ref="U10:U11"/>
    <mergeCell ref="S10:S11"/>
    <mergeCell ref="T10:T11"/>
    <mergeCell ref="D10:G10"/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2:U22"/>
    <mergeCell ref="T8:T9"/>
    <mergeCell ref="U8:U9"/>
    <mergeCell ref="P23:U23"/>
    <mergeCell ref="M8:Q8"/>
    <mergeCell ref="K8:K9"/>
    <mergeCell ref="C10:C11"/>
    <mergeCell ref="H10:H11"/>
    <mergeCell ref="J8:J9"/>
    <mergeCell ref="I8:I9"/>
    <mergeCell ref="B22:K22"/>
    <mergeCell ref="P24:U24"/>
    <mergeCell ref="P25:U25"/>
    <mergeCell ref="P26:U26"/>
    <mergeCell ref="S3:T3"/>
    <mergeCell ref="B23:O26"/>
    <mergeCell ref="B27:P27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1"/>
  <sheetViews>
    <sheetView view="pageBreakPreview" zoomScale="70" zoomScaleNormal="55" zoomScaleSheetLayoutView="70" zoomScalePageLayoutView="0" workbookViewId="0" topLeftCell="D1">
      <pane ySplit="8" topLeftCell="A23" activePane="bottomLeft" state="frozen"/>
      <selection pane="topLeft" activeCell="A1" sqref="A1"/>
      <selection pane="bottomLeft" activeCell="A1" sqref="A1:Q27"/>
    </sheetView>
  </sheetViews>
  <sheetFormatPr defaultColWidth="9.140625" defaultRowHeight="15"/>
  <cols>
    <col min="1" max="1" width="5.57421875" style="160" bestFit="1" customWidth="1"/>
    <col min="2" max="2" width="21.7109375" style="210" bestFit="1" customWidth="1"/>
    <col min="3" max="3" width="20.421875" style="164" bestFit="1" customWidth="1"/>
    <col min="4" max="4" width="8.7109375" style="164" customWidth="1"/>
    <col min="5" max="5" width="8.00390625" style="164" customWidth="1"/>
    <col min="6" max="6" width="20.00390625" style="164" customWidth="1"/>
    <col min="7" max="7" width="13.7109375" style="164" bestFit="1" customWidth="1"/>
    <col min="8" max="8" width="12.140625" style="164" customWidth="1"/>
    <col min="9" max="9" width="16.140625" style="164" customWidth="1"/>
    <col min="10" max="10" width="18.28125" style="164" customWidth="1"/>
    <col min="11" max="11" width="16.8515625" style="164" customWidth="1"/>
    <col min="12" max="12" width="17.57421875" style="164" customWidth="1"/>
    <col min="13" max="13" width="19.140625" style="164" bestFit="1" customWidth="1"/>
    <col min="14" max="14" width="14.8515625" style="164" bestFit="1" customWidth="1"/>
    <col min="15" max="15" width="22.00390625" style="164" bestFit="1" customWidth="1"/>
    <col min="16" max="16" width="17.421875" style="164" bestFit="1" customWidth="1"/>
    <col min="17" max="17" width="16.421875" style="164" customWidth="1"/>
    <col min="18" max="18" width="0.85546875" style="160" hidden="1" customWidth="1"/>
    <col min="19" max="19" width="2.7109375" style="161" customWidth="1"/>
    <col min="20" max="23" width="13.28125" style="161" customWidth="1"/>
    <col min="24" max="24" width="11.421875" style="160" bestFit="1" customWidth="1"/>
    <col min="25" max="26" width="12.140625" style="160" customWidth="1"/>
    <col min="27" max="27" width="15.140625" style="160" customWidth="1"/>
    <col min="28" max="28" width="17.8515625" style="160" customWidth="1"/>
    <col min="29" max="29" width="9.140625" style="161" customWidth="1"/>
    <col min="30" max="30" width="40.421875" style="161" customWidth="1"/>
    <col min="31" max="32" width="9.140625" style="161" customWidth="1"/>
    <col min="33" max="33" width="9.8515625" style="161" bestFit="1" customWidth="1"/>
    <col min="34" max="178" width="9.140625" style="161" customWidth="1"/>
    <col min="179" max="16384" width="9.140625" style="160" customWidth="1"/>
  </cols>
  <sheetData>
    <row r="1" spans="1:17" ht="31.5" customHeight="1">
      <c r="A1" s="323" t="s">
        <v>114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17" ht="8.25" customHeight="1">
      <c r="A2" s="162"/>
      <c r="B2" s="162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Q2" s="163"/>
    </row>
    <row r="3" spans="1:24" ht="17.25" customHeight="1">
      <c r="A3" s="324" t="s">
        <v>30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X3" s="165"/>
    </row>
    <row r="4" spans="1:17" ht="20.25" customHeight="1">
      <c r="A4" s="325" t="s">
        <v>142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</row>
    <row r="5" spans="1:178" s="167" customFormat="1" ht="22.5" customHeight="1">
      <c r="A5" s="166"/>
      <c r="C5" s="168"/>
      <c r="D5" s="168"/>
      <c r="E5" s="168"/>
      <c r="F5" s="168"/>
      <c r="G5" s="168"/>
      <c r="H5" s="168"/>
      <c r="I5" s="168"/>
      <c r="J5" s="168"/>
      <c r="K5" s="168"/>
      <c r="O5" s="197"/>
      <c r="P5" s="196"/>
      <c r="Q5" s="169"/>
      <c r="R5" s="170"/>
      <c r="S5" s="171"/>
      <c r="T5" s="171">
        <f>SUM(L11:P11)</f>
        <v>1214.37</v>
      </c>
      <c r="U5" s="171"/>
      <c r="V5" s="171"/>
      <c r="W5" s="171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</row>
    <row r="6" spans="1:178" s="102" customFormat="1" ht="88.5" customHeight="1">
      <c r="A6" s="326" t="s">
        <v>0</v>
      </c>
      <c r="B6" s="326" t="s">
        <v>32</v>
      </c>
      <c r="C6" s="326" t="s">
        <v>139</v>
      </c>
      <c r="D6" s="326" t="s">
        <v>33</v>
      </c>
      <c r="E6" s="326"/>
      <c r="F6" s="326" t="s">
        <v>94</v>
      </c>
      <c r="G6" s="326"/>
      <c r="H6" s="326" t="s">
        <v>34</v>
      </c>
      <c r="I6" s="327" t="s">
        <v>137</v>
      </c>
      <c r="J6" s="326" t="s">
        <v>134</v>
      </c>
      <c r="K6" s="326" t="s">
        <v>42</v>
      </c>
      <c r="L6" s="326" t="s">
        <v>125</v>
      </c>
      <c r="M6" s="326"/>
      <c r="N6" s="326"/>
      <c r="O6" s="326"/>
      <c r="P6" s="326"/>
      <c r="Q6" s="326"/>
      <c r="S6" s="103"/>
      <c r="T6" s="211" t="e">
        <f>#REF!-#REF!-#REF!</f>
        <v>#REF!</v>
      </c>
      <c r="U6" s="103"/>
      <c r="V6" s="103"/>
      <c r="W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</row>
    <row r="7" spans="1:178" s="102" customFormat="1" ht="30.75" customHeight="1">
      <c r="A7" s="326"/>
      <c r="B7" s="326"/>
      <c r="C7" s="326"/>
      <c r="D7" s="330" t="s">
        <v>35</v>
      </c>
      <c r="E7" s="330" t="s">
        <v>36</v>
      </c>
      <c r="F7" s="331" t="s">
        <v>35</v>
      </c>
      <c r="G7" s="331" t="s">
        <v>36</v>
      </c>
      <c r="H7" s="326"/>
      <c r="I7" s="327"/>
      <c r="J7" s="326"/>
      <c r="K7" s="326"/>
      <c r="L7" s="326" t="s">
        <v>37</v>
      </c>
      <c r="M7" s="326" t="s">
        <v>38</v>
      </c>
      <c r="N7" s="326" t="s">
        <v>39</v>
      </c>
      <c r="O7" s="326" t="s">
        <v>43</v>
      </c>
      <c r="P7" s="326"/>
      <c r="Q7" s="336" t="s">
        <v>135</v>
      </c>
      <c r="R7" s="103"/>
      <c r="S7" s="103"/>
      <c r="T7" s="103"/>
      <c r="U7" s="103"/>
      <c r="V7" s="103"/>
      <c r="W7" s="103"/>
      <c r="X7" s="103"/>
      <c r="Y7" s="103"/>
      <c r="Z7" s="103"/>
      <c r="AA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</row>
    <row r="8" spans="1:178" s="102" customFormat="1" ht="25.5" customHeight="1">
      <c r="A8" s="326"/>
      <c r="B8" s="326"/>
      <c r="C8" s="326"/>
      <c r="D8" s="330"/>
      <c r="E8" s="330"/>
      <c r="F8" s="331"/>
      <c r="G8" s="331"/>
      <c r="H8" s="326"/>
      <c r="I8" s="327"/>
      <c r="J8" s="326"/>
      <c r="K8" s="326"/>
      <c r="L8" s="326"/>
      <c r="M8" s="326"/>
      <c r="N8" s="326"/>
      <c r="O8" s="241" t="s">
        <v>44</v>
      </c>
      <c r="P8" s="241" t="s">
        <v>45</v>
      </c>
      <c r="Q8" s="336"/>
      <c r="R8" s="103"/>
      <c r="S8" s="103"/>
      <c r="T8" s="103">
        <v>4.32</v>
      </c>
      <c r="U8" s="103"/>
      <c r="V8" s="103"/>
      <c r="W8" s="103"/>
      <c r="X8" s="103"/>
      <c r="Y8" s="103" t="s">
        <v>127</v>
      </c>
      <c r="Z8" s="103"/>
      <c r="AA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</row>
    <row r="9" spans="1:178" s="167" customFormat="1" ht="18" customHeight="1">
      <c r="A9" s="104"/>
      <c r="B9" s="105">
        <v>1</v>
      </c>
      <c r="C9" s="98">
        <v>2</v>
      </c>
      <c r="D9" s="98">
        <v>3</v>
      </c>
      <c r="E9" s="98">
        <v>4</v>
      </c>
      <c r="F9" s="98">
        <v>5</v>
      </c>
      <c r="G9" s="98">
        <v>6</v>
      </c>
      <c r="H9" s="98">
        <v>7</v>
      </c>
      <c r="I9" s="98">
        <v>8</v>
      </c>
      <c r="J9" s="98">
        <v>9</v>
      </c>
      <c r="K9" s="98">
        <v>10</v>
      </c>
      <c r="L9" s="98">
        <v>11</v>
      </c>
      <c r="M9" s="98">
        <v>12</v>
      </c>
      <c r="N9" s="98">
        <v>13</v>
      </c>
      <c r="O9" s="98">
        <v>14</v>
      </c>
      <c r="P9" s="98">
        <v>15</v>
      </c>
      <c r="Q9" s="98">
        <v>16</v>
      </c>
      <c r="R9" s="103"/>
      <c r="S9" s="103"/>
      <c r="T9" s="103"/>
      <c r="U9" s="103"/>
      <c r="V9" s="103"/>
      <c r="W9" s="103"/>
      <c r="X9" s="243"/>
      <c r="Y9" s="103"/>
      <c r="Z9" s="103"/>
      <c r="AA9" s="103" t="s">
        <v>126</v>
      </c>
      <c r="AB9" s="167" t="s">
        <v>133</v>
      </c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</row>
    <row r="10" spans="1:31" s="175" customFormat="1" ht="30.75" customHeight="1">
      <c r="A10" s="106">
        <v>1</v>
      </c>
      <c r="B10" s="106" t="s">
        <v>22</v>
      </c>
      <c r="C10" s="260">
        <v>0</v>
      </c>
      <c r="D10" s="106"/>
      <c r="E10" s="106"/>
      <c r="F10" s="260">
        <v>0</v>
      </c>
      <c r="G10" s="334"/>
      <c r="H10" s="261">
        <v>0</v>
      </c>
      <c r="I10" s="295">
        <v>2481.38</v>
      </c>
      <c r="J10" s="97">
        <f aca="true" t="shared" si="0" ref="J10:J16">SUM(C10,F10,H10,I10)</f>
        <v>2481.38</v>
      </c>
      <c r="K10" s="97">
        <v>0</v>
      </c>
      <c r="L10" s="411">
        <v>2236.2599999999998</v>
      </c>
      <c r="M10" s="411">
        <v>86.99000000000001</v>
      </c>
      <c r="N10" s="411">
        <v>47.83</v>
      </c>
      <c r="O10" s="411">
        <v>0</v>
      </c>
      <c r="P10" s="411">
        <v>0</v>
      </c>
      <c r="Q10" s="411">
        <f aca="true" t="shared" si="1" ref="Q10:Q16">SUM(L10:P10)</f>
        <v>2371.08</v>
      </c>
      <c r="R10" s="174"/>
      <c r="S10" s="174"/>
      <c r="T10" s="174">
        <f aca="true" t="shared" si="2" ref="T10:T16">Q10*100/10987</f>
        <v>21.58077728224265</v>
      </c>
      <c r="U10" s="174" t="e">
        <f>T10*#REF!</f>
        <v>#REF!</v>
      </c>
      <c r="V10" s="174" t="e">
        <f aca="true" t="shared" si="3" ref="V10:V16">L10+U10</f>
        <v>#REF!</v>
      </c>
      <c r="W10" s="174">
        <v>946.3318055174382</v>
      </c>
      <c r="X10" s="262">
        <v>16</v>
      </c>
      <c r="Y10" s="212">
        <f aca="true" t="shared" si="4" ref="Y10:Y17">Q10/X10</f>
        <v>148.1925</v>
      </c>
      <c r="Z10" s="212">
        <f aca="true" t="shared" si="5" ref="Z10:Z17">Q10/11</f>
        <v>215.55272727272725</v>
      </c>
      <c r="AA10" s="212">
        <f aca="true" t="shared" si="6" ref="AA10:AA17">(L10/Q10)*100</f>
        <v>94.31398350118933</v>
      </c>
      <c r="AB10" s="173">
        <f>L10/'Part-I'!P13</f>
        <v>92.33109317461057</v>
      </c>
      <c r="AD10" s="175" t="s">
        <v>22</v>
      </c>
      <c r="AE10" s="175">
        <v>831.20444</v>
      </c>
    </row>
    <row r="11" spans="1:31" s="175" customFormat="1" ht="30.75" customHeight="1">
      <c r="A11" s="106">
        <v>2</v>
      </c>
      <c r="B11" s="106" t="s">
        <v>23</v>
      </c>
      <c r="C11" s="260">
        <v>0</v>
      </c>
      <c r="D11" s="106"/>
      <c r="E11" s="106"/>
      <c r="F11" s="260">
        <v>0</v>
      </c>
      <c r="G11" s="334"/>
      <c r="H11" s="261">
        <v>0</v>
      </c>
      <c r="I11" s="261">
        <v>1189.54</v>
      </c>
      <c r="J11" s="97">
        <f t="shared" si="0"/>
        <v>1189.54</v>
      </c>
      <c r="K11" s="97">
        <v>0</v>
      </c>
      <c r="L11" s="97">
        <v>1108.56</v>
      </c>
      <c r="M11" s="97">
        <v>55.81</v>
      </c>
      <c r="N11" s="97">
        <v>29.35</v>
      </c>
      <c r="O11" s="97">
        <v>0</v>
      </c>
      <c r="P11" s="97">
        <v>20.65</v>
      </c>
      <c r="Q11" s="411">
        <f t="shared" si="1"/>
        <v>1214.37</v>
      </c>
      <c r="R11" s="174"/>
      <c r="S11" s="174"/>
      <c r="T11" s="174">
        <f t="shared" si="2"/>
        <v>11.052789660507871</v>
      </c>
      <c r="U11" s="174" t="e">
        <f>T11*#REF!</f>
        <v>#REF!</v>
      </c>
      <c r="V11" s="174" t="e">
        <f t="shared" si="3"/>
        <v>#REF!</v>
      </c>
      <c r="W11" s="174">
        <v>394.9048928760487</v>
      </c>
      <c r="X11" s="262">
        <v>12</v>
      </c>
      <c r="Y11" s="212">
        <f t="shared" si="4"/>
        <v>101.19749999999999</v>
      </c>
      <c r="Z11" s="212">
        <f t="shared" si="5"/>
        <v>110.39727272727272</v>
      </c>
      <c r="AA11" s="212">
        <f t="shared" si="6"/>
        <v>91.28684008992317</v>
      </c>
      <c r="AB11" s="173">
        <f>L11/'Part-I'!P14</f>
        <v>82.26869721192115</v>
      </c>
      <c r="AD11" s="175" t="s">
        <v>136</v>
      </c>
      <c r="AE11" s="175">
        <v>402.7251</v>
      </c>
    </row>
    <row r="12" spans="1:31" s="175" customFormat="1" ht="30.75" customHeight="1">
      <c r="A12" s="106">
        <v>3</v>
      </c>
      <c r="B12" s="269" t="s">
        <v>24</v>
      </c>
      <c r="C12" s="260">
        <v>0.00049</v>
      </c>
      <c r="D12" s="269"/>
      <c r="E12" s="269"/>
      <c r="F12" s="270">
        <v>0</v>
      </c>
      <c r="G12" s="334"/>
      <c r="H12" s="261">
        <v>0</v>
      </c>
      <c r="I12" s="261">
        <v>739.92</v>
      </c>
      <c r="J12" s="97">
        <f t="shared" si="0"/>
        <v>739.92049</v>
      </c>
      <c r="K12" s="271">
        <v>0</v>
      </c>
      <c r="L12" s="412">
        <v>637.0300000000001</v>
      </c>
      <c r="M12" s="412">
        <v>36.10859</v>
      </c>
      <c r="N12" s="412">
        <v>27.330000000000002</v>
      </c>
      <c r="O12" s="412">
        <v>0.92257</v>
      </c>
      <c r="P12" s="412">
        <v>1.01</v>
      </c>
      <c r="Q12" s="411">
        <f t="shared" si="1"/>
        <v>702.4011600000001</v>
      </c>
      <c r="R12" s="174"/>
      <c r="S12" s="174"/>
      <c r="T12" s="174">
        <f t="shared" si="2"/>
        <v>6.393020478747611</v>
      </c>
      <c r="U12" s="174" t="e">
        <f>T12*#REF!</f>
        <v>#REF!</v>
      </c>
      <c r="V12" s="174" t="e">
        <f t="shared" si="3"/>
        <v>#REF!</v>
      </c>
      <c r="W12" s="174">
        <v>329.2062499634278</v>
      </c>
      <c r="X12" s="262">
        <v>5</v>
      </c>
      <c r="Y12" s="212">
        <f t="shared" si="4"/>
        <v>140.48023200000003</v>
      </c>
      <c r="Z12" s="212">
        <f t="shared" si="5"/>
        <v>63.85465090909092</v>
      </c>
      <c r="AA12" s="212">
        <f t="shared" si="6"/>
        <v>90.69318735179766</v>
      </c>
      <c r="AB12" s="173" t="e">
        <f>#REF!/'Part-I'!P15</f>
        <v>#REF!</v>
      </c>
      <c r="AD12" s="175" t="s">
        <v>24</v>
      </c>
      <c r="AE12" s="175">
        <v>230.73651</v>
      </c>
    </row>
    <row r="13" spans="1:179" s="274" customFormat="1" ht="30.75" customHeight="1">
      <c r="A13" s="106">
        <v>4</v>
      </c>
      <c r="B13" s="106" t="s">
        <v>25</v>
      </c>
      <c r="C13" s="260">
        <v>37.63</v>
      </c>
      <c r="D13" s="106"/>
      <c r="E13" s="106"/>
      <c r="F13" s="260">
        <v>0</v>
      </c>
      <c r="G13" s="334"/>
      <c r="H13" s="261">
        <v>0</v>
      </c>
      <c r="I13" s="261">
        <v>1710.82</v>
      </c>
      <c r="J13" s="97">
        <f t="shared" si="0"/>
        <v>1748.45</v>
      </c>
      <c r="K13" s="97">
        <v>0</v>
      </c>
      <c r="L13" s="97">
        <v>1561.0937799999997</v>
      </c>
      <c r="M13" s="97">
        <v>64.57</v>
      </c>
      <c r="N13" s="97">
        <v>63.78000000000001</v>
      </c>
      <c r="O13" s="97">
        <v>11.42399</v>
      </c>
      <c r="P13" s="97">
        <v>1.56221</v>
      </c>
      <c r="Q13" s="411">
        <f t="shared" si="1"/>
        <v>1702.4299799999997</v>
      </c>
      <c r="R13" s="272"/>
      <c r="S13" s="272"/>
      <c r="T13" s="174">
        <f t="shared" si="2"/>
        <v>15.494948393556017</v>
      </c>
      <c r="U13" s="174">
        <f>T13*T11</f>
        <v>171.262405394399</v>
      </c>
      <c r="V13" s="174">
        <f t="shared" si="3"/>
        <v>1732.3561853943986</v>
      </c>
      <c r="W13" s="174">
        <v>421.40043101378836</v>
      </c>
      <c r="X13" s="273">
        <v>16</v>
      </c>
      <c r="Y13" s="261">
        <f t="shared" si="4"/>
        <v>106.40187374999998</v>
      </c>
      <c r="Z13" s="261">
        <f t="shared" si="5"/>
        <v>154.7663618181818</v>
      </c>
      <c r="AA13" s="212">
        <f t="shared" si="6"/>
        <v>91.69797280003257</v>
      </c>
      <c r="AB13" s="274">
        <f>L13/'Part-I'!P16</f>
        <v>88.21582929764978</v>
      </c>
      <c r="AC13" s="265"/>
      <c r="AD13" s="265" t="s">
        <v>25</v>
      </c>
      <c r="AE13" s="265">
        <v>677.9344</v>
      </c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  <c r="FL13" s="265"/>
      <c r="FM13" s="265"/>
      <c r="FN13" s="265"/>
      <c r="FO13" s="265"/>
      <c r="FP13" s="265"/>
      <c r="FQ13" s="265"/>
      <c r="FR13" s="265"/>
      <c r="FS13" s="265"/>
      <c r="FT13" s="265"/>
      <c r="FU13" s="265"/>
      <c r="FV13" s="265"/>
      <c r="FW13" s="275"/>
    </row>
    <row r="14" spans="1:31" s="177" customFormat="1" ht="30.75" customHeight="1">
      <c r="A14" s="106">
        <v>5</v>
      </c>
      <c r="B14" s="276" t="s">
        <v>26</v>
      </c>
      <c r="C14" s="260">
        <v>0.2562687</v>
      </c>
      <c r="D14" s="276"/>
      <c r="E14" s="276"/>
      <c r="F14" s="277">
        <v>0</v>
      </c>
      <c r="G14" s="334"/>
      <c r="H14" s="261">
        <v>0</v>
      </c>
      <c r="I14" s="261">
        <v>838.48</v>
      </c>
      <c r="J14" s="97">
        <f t="shared" si="0"/>
        <v>838.7362687</v>
      </c>
      <c r="K14" s="97">
        <v>0</v>
      </c>
      <c r="L14" s="412">
        <v>682.09618</v>
      </c>
      <c r="M14" s="412">
        <v>39.047070000000005</v>
      </c>
      <c r="N14" s="412">
        <v>147.69351</v>
      </c>
      <c r="O14" s="412">
        <v>13.33555</v>
      </c>
      <c r="P14" s="412">
        <v>0.23950999999999997</v>
      </c>
      <c r="Q14" s="411">
        <f t="shared" si="1"/>
        <v>882.4118199999999</v>
      </c>
      <c r="R14" s="278"/>
      <c r="S14" s="174"/>
      <c r="T14" s="174">
        <f t="shared" si="2"/>
        <v>8.03141731136798</v>
      </c>
      <c r="U14" s="174">
        <f>T14*T12</f>
        <v>51.345015344943576</v>
      </c>
      <c r="V14" s="174">
        <f t="shared" si="3"/>
        <v>733.4411953449436</v>
      </c>
      <c r="W14" s="174">
        <v>284.0693844620202</v>
      </c>
      <c r="X14" s="279">
        <v>5</v>
      </c>
      <c r="Y14" s="212">
        <f t="shared" si="4"/>
        <v>176.482364</v>
      </c>
      <c r="Z14" s="280">
        <f t="shared" si="5"/>
        <v>80.21925636363636</v>
      </c>
      <c r="AA14" s="212">
        <f t="shared" si="6"/>
        <v>77.2990756175501</v>
      </c>
      <c r="AB14" s="173" t="e">
        <f>#REF!/'Part-I'!P17</f>
        <v>#REF!</v>
      </c>
      <c r="AD14" s="177" t="s">
        <v>26</v>
      </c>
      <c r="AE14" s="177">
        <v>243.09251</v>
      </c>
    </row>
    <row r="15" spans="1:31" s="175" customFormat="1" ht="30.75" customHeight="1">
      <c r="A15" s="106">
        <v>6</v>
      </c>
      <c r="B15" s="106" t="s">
        <v>27</v>
      </c>
      <c r="C15" s="260">
        <v>0.05671</v>
      </c>
      <c r="D15" s="106"/>
      <c r="E15" s="106"/>
      <c r="F15" s="260">
        <v>0</v>
      </c>
      <c r="G15" s="334"/>
      <c r="H15" s="261">
        <v>0</v>
      </c>
      <c r="I15" s="261">
        <v>667.45</v>
      </c>
      <c r="J15" s="97">
        <f t="shared" si="0"/>
        <v>667.50671</v>
      </c>
      <c r="K15" s="97">
        <v>0</v>
      </c>
      <c r="L15" s="97">
        <v>566.17</v>
      </c>
      <c r="M15" s="97">
        <v>22.33534</v>
      </c>
      <c r="N15" s="97">
        <v>69.1</v>
      </c>
      <c r="O15" s="97">
        <v>0</v>
      </c>
      <c r="P15" s="413">
        <v>6.9</v>
      </c>
      <c r="Q15" s="411">
        <f t="shared" si="1"/>
        <v>664.5053399999999</v>
      </c>
      <c r="R15" s="174">
        <v>51.19127999999999</v>
      </c>
      <c r="S15" s="174"/>
      <c r="T15" s="174">
        <f t="shared" si="2"/>
        <v>6.048105397287704</v>
      </c>
      <c r="U15" s="174">
        <f>T15*T13</f>
        <v>93.71508100976058</v>
      </c>
      <c r="V15" s="174">
        <f t="shared" si="3"/>
        <v>659.8850810097606</v>
      </c>
      <c r="W15" s="174">
        <v>217.44448577735142</v>
      </c>
      <c r="X15" s="262">
        <v>12</v>
      </c>
      <c r="Y15" s="212">
        <f t="shared" si="4"/>
        <v>55.37544499999999</v>
      </c>
      <c r="Z15" s="212">
        <f t="shared" si="5"/>
        <v>60.409576363636354</v>
      </c>
      <c r="AA15" s="212">
        <f t="shared" si="6"/>
        <v>85.20172313438444</v>
      </c>
      <c r="AB15" s="173">
        <f>L15/'Part-I'!P18</f>
        <v>69.56046318764014</v>
      </c>
      <c r="AD15" s="175" t="s">
        <v>27</v>
      </c>
      <c r="AE15" s="175">
        <v>282.2</v>
      </c>
    </row>
    <row r="16" spans="1:31" s="175" customFormat="1" ht="30.75" customHeight="1">
      <c r="A16" s="106">
        <v>7</v>
      </c>
      <c r="B16" s="106" t="s">
        <v>28</v>
      </c>
      <c r="C16" s="260">
        <v>0</v>
      </c>
      <c r="D16" s="106"/>
      <c r="E16" s="106"/>
      <c r="F16" s="260">
        <v>0</v>
      </c>
      <c r="G16" s="335"/>
      <c r="H16" s="261">
        <v>0</v>
      </c>
      <c r="I16" s="261">
        <v>641.36</v>
      </c>
      <c r="J16" s="97">
        <f t="shared" si="0"/>
        <v>641.36</v>
      </c>
      <c r="K16" s="97">
        <v>0</v>
      </c>
      <c r="L16" s="97">
        <v>518.8821600000001</v>
      </c>
      <c r="M16" s="97">
        <v>19.953109999999995</v>
      </c>
      <c r="N16" s="97">
        <v>101.51999999999998</v>
      </c>
      <c r="O16" s="97">
        <v>10.04</v>
      </c>
      <c r="P16" s="413">
        <v>0</v>
      </c>
      <c r="Q16" s="411">
        <f t="shared" si="1"/>
        <v>650.3952700000001</v>
      </c>
      <c r="R16" s="174"/>
      <c r="S16" s="174"/>
      <c r="T16" s="174">
        <f t="shared" si="2"/>
        <v>5.919680258487304</v>
      </c>
      <c r="U16" s="174">
        <f>T16*T14</f>
        <v>47.54342250577821</v>
      </c>
      <c r="V16" s="174">
        <f t="shared" si="3"/>
        <v>566.4255825057783</v>
      </c>
      <c r="W16" s="174">
        <v>551.7063168440602</v>
      </c>
      <c r="X16" s="262">
        <v>14</v>
      </c>
      <c r="Y16" s="212">
        <f t="shared" si="4"/>
        <v>46.45680500000001</v>
      </c>
      <c r="Z16" s="212">
        <f t="shared" si="5"/>
        <v>59.12684272727274</v>
      </c>
      <c r="AA16" s="212">
        <f t="shared" si="6"/>
        <v>79.77951008161546</v>
      </c>
      <c r="AB16" s="173">
        <f>L16/'Part-I'!P19</f>
        <v>56.36945216003784</v>
      </c>
      <c r="AD16" s="175" t="s">
        <v>28</v>
      </c>
      <c r="AE16" s="175">
        <v>641.19701</v>
      </c>
    </row>
    <row r="17" spans="1:28" s="180" customFormat="1" ht="30.75" customHeight="1">
      <c r="A17" s="95"/>
      <c r="B17" s="95" t="s">
        <v>5</v>
      </c>
      <c r="C17" s="236">
        <f aca="true" t="shared" si="7" ref="C17:K17">SUM(C10:C16)</f>
        <v>37.943468700000004</v>
      </c>
      <c r="D17" s="236">
        <f t="shared" si="7"/>
        <v>0</v>
      </c>
      <c r="E17" s="236">
        <f t="shared" si="7"/>
        <v>0</v>
      </c>
      <c r="F17" s="236">
        <f t="shared" si="7"/>
        <v>0</v>
      </c>
      <c r="G17" s="236">
        <f t="shared" si="7"/>
        <v>0</v>
      </c>
      <c r="H17" s="236">
        <f t="shared" si="7"/>
        <v>0</v>
      </c>
      <c r="I17" s="281">
        <f t="shared" si="7"/>
        <v>8268.949999999999</v>
      </c>
      <c r="J17" s="236">
        <f t="shared" si="7"/>
        <v>8306.8934687</v>
      </c>
      <c r="K17" s="236">
        <f t="shared" si="7"/>
        <v>0</v>
      </c>
      <c r="L17" s="236">
        <f aca="true" t="shared" si="8" ref="L17:Q17">SUM(L10:L16)</f>
        <v>7310.09212</v>
      </c>
      <c r="M17" s="236">
        <f t="shared" si="8"/>
        <v>324.81410999999997</v>
      </c>
      <c r="N17" s="236">
        <f t="shared" si="8"/>
        <v>486.60351</v>
      </c>
      <c r="O17" s="236">
        <f t="shared" si="8"/>
        <v>35.72211</v>
      </c>
      <c r="P17" s="236">
        <f t="shared" si="8"/>
        <v>30.36172</v>
      </c>
      <c r="Q17" s="236">
        <f t="shared" si="8"/>
        <v>8187.59357</v>
      </c>
      <c r="R17" s="178"/>
      <c r="S17" s="174"/>
      <c r="T17" s="174">
        <f>J18-Q18</f>
        <v>0.2900000000000027</v>
      </c>
      <c r="U17" s="174"/>
      <c r="V17" s="174"/>
      <c r="W17" s="174"/>
      <c r="X17" s="179">
        <f>SUM(X10:X16)</f>
        <v>80</v>
      </c>
      <c r="Y17" s="212">
        <f t="shared" si="4"/>
        <v>102.344919625</v>
      </c>
      <c r="Z17" s="244">
        <f t="shared" si="5"/>
        <v>744.3266881818182</v>
      </c>
      <c r="AA17" s="212">
        <f t="shared" si="6"/>
        <v>89.28254752146913</v>
      </c>
      <c r="AB17" s="184"/>
    </row>
    <row r="18" spans="1:28" s="175" customFormat="1" ht="30.75" customHeight="1">
      <c r="A18" s="106">
        <v>1</v>
      </c>
      <c r="B18" s="106" t="s">
        <v>40</v>
      </c>
      <c r="C18" s="97">
        <v>0</v>
      </c>
      <c r="D18" s="97"/>
      <c r="E18" s="97"/>
      <c r="F18" s="97">
        <v>0</v>
      </c>
      <c r="G18" s="245"/>
      <c r="H18" s="97"/>
      <c r="I18" s="97">
        <v>20.76</v>
      </c>
      <c r="J18" s="97">
        <f>I18</f>
        <v>20.76</v>
      </c>
      <c r="K18" s="97">
        <v>0</v>
      </c>
      <c r="L18" s="97">
        <v>19.27</v>
      </c>
      <c r="M18" s="97">
        <v>1.2</v>
      </c>
      <c r="N18" s="97">
        <v>0</v>
      </c>
      <c r="O18" s="97">
        <v>0</v>
      </c>
      <c r="P18" s="97">
        <v>0</v>
      </c>
      <c r="Q18" s="97">
        <f>SUM(L18:P18)</f>
        <v>20.47</v>
      </c>
      <c r="T18" s="176">
        <f>Q17-P17-O17</f>
        <v>8121.50974</v>
      </c>
      <c r="X18" s="212">
        <f>Q21-P21-O21</f>
        <v>8141.97974</v>
      </c>
      <c r="Y18" s="173"/>
      <c r="Z18" s="173">
        <f>Q17/146</f>
        <v>56.07940801369863</v>
      </c>
      <c r="AA18" s="173"/>
      <c r="AB18" s="173"/>
    </row>
    <row r="19" spans="1:28" s="175" customFormat="1" ht="30.75" customHeight="1">
      <c r="A19" s="106">
        <v>2</v>
      </c>
      <c r="B19" s="106" t="s">
        <v>93</v>
      </c>
      <c r="C19" s="97">
        <v>8.45</v>
      </c>
      <c r="D19" s="97"/>
      <c r="E19" s="97"/>
      <c r="F19" s="97">
        <v>0</v>
      </c>
      <c r="G19" s="97">
        <v>0</v>
      </c>
      <c r="H19" s="97">
        <v>0</v>
      </c>
      <c r="I19" s="97">
        <v>223.58</v>
      </c>
      <c r="J19" s="97">
        <f>I19</f>
        <v>223.58</v>
      </c>
      <c r="K19" s="97"/>
      <c r="L19" s="97"/>
      <c r="M19" s="97"/>
      <c r="N19" s="97"/>
      <c r="O19" s="97">
        <v>223.58</v>
      </c>
      <c r="P19" s="97">
        <v>0</v>
      </c>
      <c r="Q19" s="97">
        <f>O19+P19</f>
        <v>223.58</v>
      </c>
      <c r="V19" s="174"/>
      <c r="X19" s="173"/>
      <c r="Y19" s="173"/>
      <c r="Z19" s="173"/>
      <c r="AA19" s="173"/>
      <c r="AB19" s="173"/>
    </row>
    <row r="20" spans="1:28" s="177" customFormat="1" ht="30.75" customHeight="1">
      <c r="A20" s="106"/>
      <c r="B20" s="106" t="s">
        <v>5</v>
      </c>
      <c r="C20" s="97"/>
      <c r="D20" s="97"/>
      <c r="E20" s="97"/>
      <c r="F20" s="97"/>
      <c r="G20" s="97"/>
      <c r="H20" s="97"/>
      <c r="I20" s="97"/>
      <c r="J20" s="97">
        <f>SUM(J18:J19)</f>
        <v>244.34</v>
      </c>
      <c r="K20" s="97"/>
      <c r="L20" s="97">
        <f>SUM(L18:L19)</f>
        <v>19.27</v>
      </c>
      <c r="M20" s="97">
        <f>SUM(M18:M19)</f>
        <v>1.2</v>
      </c>
      <c r="N20" s="97">
        <f>SUM(N18:N19)</f>
        <v>0</v>
      </c>
      <c r="O20" s="97">
        <f>SUM(O18:O19)</f>
        <v>223.58</v>
      </c>
      <c r="P20" s="97">
        <f>SUM(P18:P19)</f>
        <v>0</v>
      </c>
      <c r="Q20" s="97">
        <f>SUM(L20:P20)</f>
        <v>244.05</v>
      </c>
      <c r="S20" s="181"/>
      <c r="T20" s="181"/>
      <c r="U20" s="181"/>
      <c r="V20" s="181"/>
      <c r="W20" s="181"/>
      <c r="X20" s="182"/>
      <c r="Y20" s="182"/>
      <c r="Z20" s="182"/>
      <c r="AA20" s="182"/>
      <c r="AB20" s="182"/>
    </row>
    <row r="21" spans="1:28" s="180" customFormat="1" ht="30.75" customHeight="1">
      <c r="A21" s="332" t="s">
        <v>41</v>
      </c>
      <c r="B21" s="333"/>
      <c r="C21" s="236">
        <f>C17+C18+C19</f>
        <v>46.3934687</v>
      </c>
      <c r="D21" s="95">
        <f>D17+D20</f>
        <v>0</v>
      </c>
      <c r="E21" s="95">
        <f>E20</f>
        <v>0</v>
      </c>
      <c r="F21" s="96">
        <f>F20</f>
        <v>0</v>
      </c>
      <c r="G21" s="96">
        <v>0</v>
      </c>
      <c r="H21" s="96">
        <f>H17+H19</f>
        <v>0</v>
      </c>
      <c r="I21" s="96">
        <f>I17+I18+I19</f>
        <v>8513.289999999999</v>
      </c>
      <c r="J21" s="96">
        <f>J17+J18+J19</f>
        <v>8551.2334687</v>
      </c>
      <c r="K21" s="96">
        <f>K17</f>
        <v>0</v>
      </c>
      <c r="L21" s="96">
        <f aca="true" t="shared" si="9" ref="L21:Q21">L17+L20</f>
        <v>7329.362120000001</v>
      </c>
      <c r="M21" s="96">
        <f t="shared" si="9"/>
        <v>326.01410999999996</v>
      </c>
      <c r="N21" s="96">
        <f t="shared" si="9"/>
        <v>486.60351</v>
      </c>
      <c r="O21" s="96">
        <f t="shared" si="9"/>
        <v>259.30211</v>
      </c>
      <c r="P21" s="96">
        <f t="shared" si="9"/>
        <v>30.36172</v>
      </c>
      <c r="Q21" s="96">
        <f t="shared" si="9"/>
        <v>8431.64357</v>
      </c>
      <c r="T21" s="183"/>
      <c r="X21" s="184"/>
      <c r="Y21" s="184"/>
      <c r="Z21" s="184"/>
      <c r="AA21" s="184"/>
      <c r="AB21" s="184"/>
    </row>
    <row r="22" spans="1:178" s="187" customFormat="1" ht="68.25" customHeight="1">
      <c r="A22" s="185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186"/>
      <c r="M22" s="188"/>
      <c r="O22" s="188"/>
      <c r="P22" s="188"/>
      <c r="Q22" s="189"/>
      <c r="S22" s="190"/>
      <c r="T22" s="191">
        <f>Q21-P21-O21</f>
        <v>8141.97974</v>
      </c>
      <c r="U22" s="191">
        <f>Q21-P21-O21</f>
        <v>8141.97974</v>
      </c>
      <c r="V22" s="190"/>
      <c r="W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</row>
    <row r="23" spans="1:178" s="167" customFormat="1" ht="18.75">
      <c r="A23" s="185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192"/>
      <c r="M23" s="192"/>
      <c r="N23" s="328" t="s">
        <v>140</v>
      </c>
      <c r="O23" s="328"/>
      <c r="P23" s="328"/>
      <c r="Q23" s="193"/>
      <c r="R23" s="194"/>
      <c r="S23" s="194"/>
      <c r="T23" s="195"/>
      <c r="U23" s="194"/>
      <c r="V23" s="194"/>
      <c r="W23" s="194"/>
      <c r="X23" s="196"/>
      <c r="Z23" s="197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</row>
    <row r="24" spans="2:178" s="167" customFormat="1" ht="11.25" customHeight="1"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198"/>
      <c r="M24" s="168"/>
      <c r="N24" s="102"/>
      <c r="O24" s="199" t="s">
        <v>113</v>
      </c>
      <c r="P24" s="102"/>
      <c r="Q24" s="107"/>
      <c r="R24" s="172"/>
      <c r="S24" s="172"/>
      <c r="T24" s="200"/>
      <c r="U24" s="172"/>
      <c r="V24" s="172"/>
      <c r="W24" s="172"/>
      <c r="X24" s="172"/>
      <c r="Y24" s="172"/>
      <c r="Z24" s="172"/>
      <c r="AA24" s="200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</row>
    <row r="25" spans="2:178" s="167" customFormat="1" ht="12.75" customHeight="1"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198"/>
      <c r="M25" s="168"/>
      <c r="N25" s="168"/>
      <c r="O25" s="199" t="s">
        <v>101</v>
      </c>
      <c r="P25" s="168"/>
      <c r="Q25" s="107"/>
      <c r="R25" s="172"/>
      <c r="S25" s="172"/>
      <c r="T25" s="239"/>
      <c r="U25" s="172"/>
      <c r="V25" s="172"/>
      <c r="W25" s="172"/>
      <c r="X25" s="172"/>
      <c r="Y25" s="201"/>
      <c r="Z25" s="172"/>
      <c r="AA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</row>
    <row r="26" spans="2:178" s="167" customFormat="1" ht="12.75" customHeight="1"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168"/>
      <c r="M26" s="192"/>
      <c r="N26" s="202"/>
      <c r="O26" s="203"/>
      <c r="P26" s="102"/>
      <c r="Q26" s="107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</row>
    <row r="27" spans="2:27" ht="16.5">
      <c r="B27" s="204"/>
      <c r="C27" s="99"/>
      <c r="D27" s="205"/>
      <c r="E27" s="99"/>
      <c r="F27" s="206"/>
      <c r="G27" s="206"/>
      <c r="H27" s="207"/>
      <c r="I27" s="207"/>
      <c r="N27" s="202"/>
      <c r="O27" s="199"/>
      <c r="P27" s="102"/>
      <c r="Q27" s="107" t="s">
        <v>128</v>
      </c>
      <c r="R27" s="161"/>
      <c r="X27" s="161"/>
      <c r="Y27" s="161"/>
      <c r="Z27" s="161"/>
      <c r="AA27" s="161"/>
    </row>
    <row r="28" spans="2:27" ht="36.75" customHeight="1">
      <c r="B28" s="204"/>
      <c r="C28" s="99"/>
      <c r="D28" s="205"/>
      <c r="E28" s="99"/>
      <c r="Q28" s="107"/>
      <c r="R28" s="161"/>
      <c r="X28" s="161"/>
      <c r="Y28" s="161"/>
      <c r="Z28" s="161"/>
      <c r="AA28" s="161"/>
    </row>
    <row r="29" spans="2:27" ht="76.5" customHeight="1">
      <c r="B29" s="204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161"/>
      <c r="X29" s="161"/>
      <c r="Y29" s="161"/>
      <c r="Z29" s="161"/>
      <c r="AA29" s="161"/>
    </row>
    <row r="30" spans="2:27" ht="16.5">
      <c r="B30" s="204"/>
      <c r="C30" s="99"/>
      <c r="D30" s="205"/>
      <c r="E30" s="99"/>
      <c r="Q30" s="107"/>
      <c r="R30" s="161"/>
      <c r="X30" s="161"/>
      <c r="Y30" s="161"/>
      <c r="Z30" s="161"/>
      <c r="AA30" s="161"/>
    </row>
    <row r="31" spans="2:27" ht="16.5">
      <c r="B31" s="204"/>
      <c r="C31" s="99"/>
      <c r="D31" s="205"/>
      <c r="E31" s="99"/>
      <c r="Q31" s="107"/>
      <c r="R31" s="161"/>
      <c r="X31" s="161"/>
      <c r="Y31" s="161"/>
      <c r="Z31" s="161"/>
      <c r="AA31" s="161"/>
    </row>
    <row r="32" spans="2:27" ht="16.5">
      <c r="B32" s="204"/>
      <c r="C32" s="99"/>
      <c r="D32" s="205"/>
      <c r="E32" s="99"/>
      <c r="Q32" s="107"/>
      <c r="R32" s="161"/>
      <c r="X32" s="161"/>
      <c r="Y32" s="161"/>
      <c r="Z32" s="161"/>
      <c r="AA32" s="161"/>
    </row>
    <row r="33" spans="2:27" ht="16.5">
      <c r="B33" s="204"/>
      <c r="C33" s="99"/>
      <c r="D33" s="205"/>
      <c r="E33" s="99"/>
      <c r="Q33" s="205"/>
      <c r="R33" s="161"/>
      <c r="X33" s="161"/>
      <c r="Y33" s="161"/>
      <c r="Z33" s="161"/>
      <c r="AA33" s="161"/>
    </row>
    <row r="34" spans="2:5" ht="16.5">
      <c r="B34" s="204"/>
      <c r="C34" s="99"/>
      <c r="D34" s="205"/>
      <c r="E34" s="99"/>
    </row>
    <row r="35" spans="2:5" ht="16.5">
      <c r="B35" s="204"/>
      <c r="C35" s="99"/>
      <c r="D35" s="205"/>
      <c r="E35" s="99"/>
    </row>
    <row r="36" spans="2:5" ht="16.5">
      <c r="B36" s="204"/>
      <c r="C36" s="99"/>
      <c r="D36" s="205"/>
      <c r="E36" s="99"/>
    </row>
    <row r="37" spans="2:5" ht="16.5">
      <c r="B37" s="204"/>
      <c r="C37" s="99"/>
      <c r="D37" s="205"/>
      <c r="E37" s="99"/>
    </row>
    <row r="38" spans="2:5" ht="16.5">
      <c r="B38" s="204"/>
      <c r="C38" s="99"/>
      <c r="D38" s="205"/>
      <c r="E38" s="99"/>
    </row>
    <row r="39" spans="2:6" ht="16.5">
      <c r="B39" s="204"/>
      <c r="C39" s="208"/>
      <c r="D39" s="208"/>
      <c r="E39" s="209"/>
      <c r="F39" s="237"/>
    </row>
    <row r="40" spans="2:5" ht="16.5">
      <c r="B40" s="204"/>
      <c r="C40" s="205"/>
      <c r="D40" s="205"/>
      <c r="E40" s="99"/>
    </row>
    <row r="41" spans="2:5" ht="16.5">
      <c r="B41" s="204"/>
      <c r="C41" s="205"/>
      <c r="D41" s="205"/>
      <c r="E41" s="99"/>
    </row>
  </sheetData>
  <sheetProtection/>
  <mergeCells count="26">
    <mergeCell ref="A21:B21"/>
    <mergeCell ref="G10:G16"/>
    <mergeCell ref="L6:Q6"/>
    <mergeCell ref="K6:K8"/>
    <mergeCell ref="J6:J8"/>
    <mergeCell ref="M7:M8"/>
    <mergeCell ref="N7:N8"/>
    <mergeCell ref="Q7:Q8"/>
    <mergeCell ref="N23:P23"/>
    <mergeCell ref="B22:K26"/>
    <mergeCell ref="E7:E8"/>
    <mergeCell ref="B6:B8"/>
    <mergeCell ref="C6:C8"/>
    <mergeCell ref="L7:L8"/>
    <mergeCell ref="F7:F8"/>
    <mergeCell ref="G7:G8"/>
    <mergeCell ref="O7:P7"/>
    <mergeCell ref="D7:D8"/>
    <mergeCell ref="A1:Q1"/>
    <mergeCell ref="A3:Q3"/>
    <mergeCell ref="A4:Q4"/>
    <mergeCell ref="H6:H8"/>
    <mergeCell ref="F6:G6"/>
    <mergeCell ref="A6:A8"/>
    <mergeCell ref="D6:E6"/>
    <mergeCell ref="I6:I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29"/>
  <sheetViews>
    <sheetView view="pageBreakPreview" zoomScale="70" zoomScaleNormal="85" zoomScaleSheetLayoutView="70" zoomScalePageLayoutView="0" workbookViewId="0" topLeftCell="A1">
      <selection activeCell="BN11" sqref="BN11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16384" width="9.140625" style="8" customWidth="1"/>
  </cols>
  <sheetData>
    <row r="1" spans="1:62" s="4" customFormat="1" ht="16.5">
      <c r="A1" s="2"/>
      <c r="B1" s="3"/>
      <c r="Q1" s="343" t="s">
        <v>95</v>
      </c>
      <c r="R1" s="343"/>
      <c r="S1" s="343"/>
      <c r="T1" s="343"/>
      <c r="AJ1" s="343" t="s">
        <v>95</v>
      </c>
      <c r="AK1" s="343"/>
      <c r="AL1" s="343"/>
      <c r="AM1" s="5"/>
      <c r="AN1" s="5"/>
      <c r="BH1" s="343" t="s">
        <v>95</v>
      </c>
      <c r="BI1" s="343"/>
      <c r="BJ1" s="343"/>
    </row>
    <row r="2" spans="1:62" s="6" customFormat="1" ht="22.5" customHeight="1">
      <c r="A2" s="345" t="s">
        <v>131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 t="s">
        <v>131</v>
      </c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 t="s">
        <v>131</v>
      </c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46" t="s">
        <v>30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 t="s">
        <v>30</v>
      </c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 t="s">
        <v>30</v>
      </c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47" t="s">
        <v>143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 t="s">
        <v>143</v>
      </c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 t="s">
        <v>143</v>
      </c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</row>
    <row r="7" spans="1:2" ht="13.5" customHeight="1">
      <c r="A7" s="10"/>
      <c r="B7" s="10"/>
    </row>
    <row r="8" spans="1:2" ht="21" customHeight="1">
      <c r="A8" s="12" t="s">
        <v>31</v>
      </c>
      <c r="B8" s="10"/>
    </row>
    <row r="9" spans="2:62" ht="20.25">
      <c r="B9" s="8"/>
      <c r="C9" s="348">
        <v>1</v>
      </c>
      <c r="D9" s="348"/>
      <c r="E9" s="348"/>
      <c r="F9" s="348"/>
      <c r="G9" s="348"/>
      <c r="H9" s="348"/>
      <c r="I9" s="348">
        <v>2</v>
      </c>
      <c r="J9" s="348"/>
      <c r="K9" s="348"/>
      <c r="L9" s="348"/>
      <c r="M9" s="348"/>
      <c r="N9" s="348"/>
      <c r="O9" s="348">
        <v>3</v>
      </c>
      <c r="P9" s="348"/>
      <c r="Q9" s="348"/>
      <c r="R9" s="348"/>
      <c r="S9" s="348"/>
      <c r="T9" s="348"/>
      <c r="U9" s="348">
        <v>4</v>
      </c>
      <c r="V9" s="348"/>
      <c r="W9" s="348"/>
      <c r="X9" s="348"/>
      <c r="Y9" s="348"/>
      <c r="Z9" s="348"/>
      <c r="AA9" s="348">
        <v>5</v>
      </c>
      <c r="AB9" s="348"/>
      <c r="AC9" s="348"/>
      <c r="AD9" s="348"/>
      <c r="AE9" s="348"/>
      <c r="AF9" s="348"/>
      <c r="AG9" s="358">
        <v>6</v>
      </c>
      <c r="AH9" s="358"/>
      <c r="AI9" s="358"/>
      <c r="AJ9" s="358"/>
      <c r="AK9" s="358"/>
      <c r="AL9" s="358"/>
      <c r="AM9" s="358">
        <v>7</v>
      </c>
      <c r="AN9" s="358"/>
      <c r="AO9" s="358"/>
      <c r="AP9" s="358"/>
      <c r="AQ9" s="358"/>
      <c r="AR9" s="358"/>
      <c r="AS9" s="358">
        <v>8</v>
      </c>
      <c r="AT9" s="358"/>
      <c r="AU9" s="358"/>
      <c r="AV9" s="358"/>
      <c r="AW9" s="358"/>
      <c r="AX9" s="358"/>
      <c r="AY9" s="358">
        <v>9</v>
      </c>
      <c r="AZ9" s="358"/>
      <c r="BA9" s="358"/>
      <c r="BB9" s="358"/>
      <c r="BC9" s="358"/>
      <c r="BD9" s="358"/>
      <c r="BE9" s="359">
        <v>10</v>
      </c>
      <c r="BF9" s="359"/>
      <c r="BG9" s="359"/>
      <c r="BH9" s="359"/>
      <c r="BI9" s="359"/>
      <c r="BJ9" s="359"/>
    </row>
    <row r="10" spans="1:62" s="13" customFormat="1" ht="22.5" customHeight="1">
      <c r="A10" s="349" t="s">
        <v>0</v>
      </c>
      <c r="B10" s="352" t="s">
        <v>96</v>
      </c>
      <c r="C10" s="344" t="s">
        <v>46</v>
      </c>
      <c r="D10" s="344"/>
      <c r="E10" s="344"/>
      <c r="F10" s="344"/>
      <c r="G10" s="344"/>
      <c r="H10" s="344"/>
      <c r="I10" s="355" t="s">
        <v>47</v>
      </c>
      <c r="J10" s="356"/>
      <c r="K10" s="356"/>
      <c r="L10" s="356"/>
      <c r="M10" s="356"/>
      <c r="N10" s="357"/>
      <c r="O10" s="355" t="s">
        <v>48</v>
      </c>
      <c r="P10" s="356"/>
      <c r="Q10" s="356"/>
      <c r="R10" s="356"/>
      <c r="S10" s="356"/>
      <c r="T10" s="357"/>
      <c r="U10" s="355" t="s">
        <v>97</v>
      </c>
      <c r="V10" s="356"/>
      <c r="W10" s="356"/>
      <c r="X10" s="356"/>
      <c r="Y10" s="356"/>
      <c r="Z10" s="356"/>
      <c r="AA10" s="355" t="s">
        <v>49</v>
      </c>
      <c r="AB10" s="356"/>
      <c r="AC10" s="356"/>
      <c r="AD10" s="356"/>
      <c r="AE10" s="356"/>
      <c r="AF10" s="356"/>
      <c r="AG10" s="344" t="s">
        <v>50</v>
      </c>
      <c r="AH10" s="344"/>
      <c r="AI10" s="344"/>
      <c r="AJ10" s="344"/>
      <c r="AK10" s="344"/>
      <c r="AL10" s="344"/>
      <c r="AM10" s="344" t="s">
        <v>51</v>
      </c>
      <c r="AN10" s="344"/>
      <c r="AO10" s="344"/>
      <c r="AP10" s="344"/>
      <c r="AQ10" s="344"/>
      <c r="AR10" s="344"/>
      <c r="AS10" s="344" t="s">
        <v>52</v>
      </c>
      <c r="AT10" s="344"/>
      <c r="AU10" s="344"/>
      <c r="AV10" s="344"/>
      <c r="AW10" s="344"/>
      <c r="AX10" s="344"/>
      <c r="AY10" s="344" t="s">
        <v>53</v>
      </c>
      <c r="AZ10" s="344"/>
      <c r="BA10" s="344"/>
      <c r="BB10" s="344"/>
      <c r="BC10" s="344"/>
      <c r="BD10" s="344"/>
      <c r="BE10" s="344" t="s">
        <v>100</v>
      </c>
      <c r="BF10" s="344"/>
      <c r="BG10" s="344"/>
      <c r="BH10" s="344"/>
      <c r="BI10" s="344"/>
      <c r="BJ10" s="344"/>
    </row>
    <row r="11" spans="1:62" s="13" customFormat="1" ht="28.5" customHeight="1">
      <c r="A11" s="350"/>
      <c r="B11" s="353"/>
      <c r="C11" s="344" t="s">
        <v>54</v>
      </c>
      <c r="D11" s="344"/>
      <c r="E11" s="344"/>
      <c r="F11" s="344" t="s">
        <v>55</v>
      </c>
      <c r="G11" s="344"/>
      <c r="H11" s="344"/>
      <c r="I11" s="344" t="s">
        <v>54</v>
      </c>
      <c r="J11" s="344"/>
      <c r="K11" s="344"/>
      <c r="L11" s="344" t="s">
        <v>55</v>
      </c>
      <c r="M11" s="344"/>
      <c r="N11" s="344"/>
      <c r="O11" s="344" t="s">
        <v>54</v>
      </c>
      <c r="P11" s="344"/>
      <c r="Q11" s="344"/>
      <c r="R11" s="344" t="s">
        <v>55</v>
      </c>
      <c r="S11" s="344"/>
      <c r="T11" s="344"/>
      <c r="U11" s="344" t="s">
        <v>54</v>
      </c>
      <c r="V11" s="344"/>
      <c r="W11" s="344"/>
      <c r="X11" s="344" t="s">
        <v>55</v>
      </c>
      <c r="Y11" s="344"/>
      <c r="Z11" s="344"/>
      <c r="AA11" s="344" t="s">
        <v>54</v>
      </c>
      <c r="AB11" s="344"/>
      <c r="AC11" s="344"/>
      <c r="AD11" s="344" t="s">
        <v>55</v>
      </c>
      <c r="AE11" s="344"/>
      <c r="AF11" s="344"/>
      <c r="AG11" s="344" t="s">
        <v>54</v>
      </c>
      <c r="AH11" s="344"/>
      <c r="AI11" s="344"/>
      <c r="AJ11" s="344" t="s">
        <v>55</v>
      </c>
      <c r="AK11" s="344"/>
      <c r="AL11" s="344"/>
      <c r="AM11" s="344" t="s">
        <v>54</v>
      </c>
      <c r="AN11" s="344"/>
      <c r="AO11" s="344"/>
      <c r="AP11" s="344" t="s">
        <v>55</v>
      </c>
      <c r="AQ11" s="344"/>
      <c r="AR11" s="344"/>
      <c r="AS11" s="344" t="s">
        <v>54</v>
      </c>
      <c r="AT11" s="344"/>
      <c r="AU11" s="344"/>
      <c r="AV11" s="344" t="s">
        <v>55</v>
      </c>
      <c r="AW11" s="344"/>
      <c r="AX11" s="344"/>
      <c r="AY11" s="344" t="s">
        <v>54</v>
      </c>
      <c r="AZ11" s="344"/>
      <c r="BA11" s="344"/>
      <c r="BB11" s="344" t="s">
        <v>55</v>
      </c>
      <c r="BC11" s="344"/>
      <c r="BD11" s="344"/>
      <c r="BE11" s="344" t="s">
        <v>54</v>
      </c>
      <c r="BF11" s="344"/>
      <c r="BG11" s="344"/>
      <c r="BH11" s="344" t="s">
        <v>55</v>
      </c>
      <c r="BI11" s="344"/>
      <c r="BJ11" s="344"/>
    </row>
    <row r="12" spans="1:62" s="14" customFormat="1" ht="28.5" customHeight="1">
      <c r="A12" s="351"/>
      <c r="B12" s="354"/>
      <c r="C12" s="340" t="s">
        <v>56</v>
      </c>
      <c r="D12" s="340"/>
      <c r="E12" s="338" t="s">
        <v>57</v>
      </c>
      <c r="F12" s="340" t="s">
        <v>56</v>
      </c>
      <c r="G12" s="340"/>
      <c r="H12" s="338" t="s">
        <v>57</v>
      </c>
      <c r="I12" s="340" t="s">
        <v>56</v>
      </c>
      <c r="J12" s="340"/>
      <c r="K12" s="338" t="s">
        <v>57</v>
      </c>
      <c r="L12" s="340" t="s">
        <v>56</v>
      </c>
      <c r="M12" s="340"/>
      <c r="N12" s="338" t="s">
        <v>57</v>
      </c>
      <c r="O12" s="340" t="s">
        <v>56</v>
      </c>
      <c r="P12" s="340"/>
      <c r="Q12" s="338" t="s">
        <v>57</v>
      </c>
      <c r="R12" s="340" t="s">
        <v>56</v>
      </c>
      <c r="S12" s="340"/>
      <c r="T12" s="338" t="s">
        <v>57</v>
      </c>
      <c r="U12" s="340" t="s">
        <v>56</v>
      </c>
      <c r="V12" s="340"/>
      <c r="W12" s="338" t="s">
        <v>57</v>
      </c>
      <c r="X12" s="340" t="s">
        <v>56</v>
      </c>
      <c r="Y12" s="340"/>
      <c r="Z12" s="338" t="s">
        <v>57</v>
      </c>
      <c r="AA12" s="340" t="s">
        <v>56</v>
      </c>
      <c r="AB12" s="340"/>
      <c r="AC12" s="338" t="s">
        <v>57</v>
      </c>
      <c r="AD12" s="340" t="s">
        <v>56</v>
      </c>
      <c r="AE12" s="340"/>
      <c r="AF12" s="338" t="s">
        <v>57</v>
      </c>
      <c r="AG12" s="340" t="s">
        <v>56</v>
      </c>
      <c r="AH12" s="340"/>
      <c r="AI12" s="338" t="s">
        <v>57</v>
      </c>
      <c r="AJ12" s="340" t="s">
        <v>56</v>
      </c>
      <c r="AK12" s="340"/>
      <c r="AL12" s="338" t="s">
        <v>57</v>
      </c>
      <c r="AM12" s="340" t="s">
        <v>56</v>
      </c>
      <c r="AN12" s="340"/>
      <c r="AO12" s="338" t="s">
        <v>57</v>
      </c>
      <c r="AP12" s="340" t="s">
        <v>56</v>
      </c>
      <c r="AQ12" s="340"/>
      <c r="AR12" s="338" t="s">
        <v>57</v>
      </c>
      <c r="AS12" s="340" t="s">
        <v>56</v>
      </c>
      <c r="AT12" s="340"/>
      <c r="AU12" s="338" t="s">
        <v>57</v>
      </c>
      <c r="AV12" s="340" t="s">
        <v>56</v>
      </c>
      <c r="AW12" s="340"/>
      <c r="AX12" s="338" t="s">
        <v>57</v>
      </c>
      <c r="AY12" s="340" t="s">
        <v>56</v>
      </c>
      <c r="AZ12" s="340"/>
      <c r="BA12" s="338" t="s">
        <v>57</v>
      </c>
      <c r="BB12" s="340" t="s">
        <v>56</v>
      </c>
      <c r="BC12" s="340"/>
      <c r="BD12" s="338" t="s">
        <v>57</v>
      </c>
      <c r="BE12" s="340" t="s">
        <v>56</v>
      </c>
      <c r="BF12" s="340"/>
      <c r="BG12" s="338" t="s">
        <v>57</v>
      </c>
      <c r="BH12" s="340" t="s">
        <v>56</v>
      </c>
      <c r="BI12" s="340"/>
      <c r="BJ12" s="338" t="s">
        <v>57</v>
      </c>
    </row>
    <row r="13" spans="1:62" s="18" customFormat="1" ht="13.5" customHeight="1">
      <c r="A13" s="15"/>
      <c r="B13" s="16"/>
      <c r="C13" s="17" t="s">
        <v>58</v>
      </c>
      <c r="D13" s="17" t="s">
        <v>59</v>
      </c>
      <c r="E13" s="339"/>
      <c r="F13" s="17" t="s">
        <v>58</v>
      </c>
      <c r="G13" s="17" t="s">
        <v>59</v>
      </c>
      <c r="H13" s="339"/>
      <c r="I13" s="17" t="s">
        <v>58</v>
      </c>
      <c r="J13" s="17" t="s">
        <v>60</v>
      </c>
      <c r="K13" s="339"/>
      <c r="L13" s="17" t="s">
        <v>58</v>
      </c>
      <c r="M13" s="17" t="s">
        <v>60</v>
      </c>
      <c r="N13" s="339"/>
      <c r="O13" s="17" t="s">
        <v>58</v>
      </c>
      <c r="P13" s="17" t="s">
        <v>61</v>
      </c>
      <c r="Q13" s="339"/>
      <c r="R13" s="17" t="s">
        <v>58</v>
      </c>
      <c r="S13" s="17" t="s">
        <v>61</v>
      </c>
      <c r="T13" s="339"/>
      <c r="U13" s="17" t="s">
        <v>58</v>
      </c>
      <c r="V13" s="17" t="s">
        <v>98</v>
      </c>
      <c r="W13" s="339"/>
      <c r="X13" s="17" t="s">
        <v>58</v>
      </c>
      <c r="Y13" s="17" t="s">
        <v>98</v>
      </c>
      <c r="Z13" s="339"/>
      <c r="AA13" s="17" t="s">
        <v>58</v>
      </c>
      <c r="AB13" s="17" t="s">
        <v>59</v>
      </c>
      <c r="AC13" s="339"/>
      <c r="AD13" s="17" t="s">
        <v>58</v>
      </c>
      <c r="AE13" s="17" t="s">
        <v>59</v>
      </c>
      <c r="AF13" s="339"/>
      <c r="AG13" s="17" t="s">
        <v>58</v>
      </c>
      <c r="AH13" s="17" t="s">
        <v>60</v>
      </c>
      <c r="AI13" s="339"/>
      <c r="AJ13" s="17" t="s">
        <v>58</v>
      </c>
      <c r="AK13" s="17" t="s">
        <v>60</v>
      </c>
      <c r="AL13" s="339"/>
      <c r="AM13" s="17" t="s">
        <v>58</v>
      </c>
      <c r="AN13" s="17" t="s">
        <v>61</v>
      </c>
      <c r="AO13" s="339"/>
      <c r="AP13" s="17" t="s">
        <v>58</v>
      </c>
      <c r="AQ13" s="17" t="s">
        <v>61</v>
      </c>
      <c r="AR13" s="339"/>
      <c r="AS13" s="17" t="s">
        <v>58</v>
      </c>
      <c r="AT13" s="17" t="s">
        <v>61</v>
      </c>
      <c r="AU13" s="339"/>
      <c r="AV13" s="17" t="s">
        <v>58</v>
      </c>
      <c r="AW13" s="17" t="s">
        <v>61</v>
      </c>
      <c r="AX13" s="339"/>
      <c r="AY13" s="341" t="s">
        <v>58</v>
      </c>
      <c r="AZ13" s="342"/>
      <c r="BA13" s="339"/>
      <c r="BB13" s="341" t="s">
        <v>58</v>
      </c>
      <c r="BC13" s="342"/>
      <c r="BD13" s="339"/>
      <c r="BE13" s="341" t="s">
        <v>58</v>
      </c>
      <c r="BF13" s="342"/>
      <c r="BG13" s="339"/>
      <c r="BH13" s="341" t="s">
        <v>58</v>
      </c>
      <c r="BI13" s="342"/>
      <c r="BJ13" s="339"/>
    </row>
    <row r="14" spans="1:63" s="19" customFormat="1" ht="115.5" customHeight="1">
      <c r="A14" s="90"/>
      <c r="B14" s="91" t="s">
        <v>99</v>
      </c>
      <c r="C14" s="92">
        <v>86</v>
      </c>
      <c r="D14" s="253">
        <v>2</v>
      </c>
      <c r="E14" s="253">
        <v>45.28964</v>
      </c>
      <c r="F14" s="92">
        <v>112</v>
      </c>
      <c r="G14" s="253">
        <v>3324</v>
      </c>
      <c r="H14" s="253">
        <v>177.73319</v>
      </c>
      <c r="I14" s="92">
        <v>51</v>
      </c>
      <c r="J14" s="253">
        <v>3.86</v>
      </c>
      <c r="K14" s="253">
        <v>19.71413</v>
      </c>
      <c r="L14" s="92">
        <v>139</v>
      </c>
      <c r="M14" s="253">
        <v>15.92</v>
      </c>
      <c r="N14" s="253">
        <v>34.253659999999996</v>
      </c>
      <c r="O14" s="92">
        <v>673</v>
      </c>
      <c r="P14" s="253">
        <v>103.39</v>
      </c>
      <c r="Q14" s="253">
        <v>894.7384299999999</v>
      </c>
      <c r="R14" s="92">
        <v>414</v>
      </c>
      <c r="S14" s="253">
        <v>26.4</v>
      </c>
      <c r="T14" s="253">
        <v>791.94556</v>
      </c>
      <c r="U14" s="92">
        <v>695</v>
      </c>
      <c r="V14" s="253">
        <v>21</v>
      </c>
      <c r="W14" s="253">
        <v>321.176245</v>
      </c>
      <c r="X14" s="92">
        <v>1225</v>
      </c>
      <c r="Y14" s="253">
        <v>1.25</v>
      </c>
      <c r="Z14" s="253">
        <v>366.69801000000007</v>
      </c>
      <c r="AA14" s="92">
        <v>21</v>
      </c>
      <c r="AB14" s="253">
        <v>12.6</v>
      </c>
      <c r="AC14" s="253">
        <v>0.44496</v>
      </c>
      <c r="AD14" s="92">
        <v>34</v>
      </c>
      <c r="AE14" s="253">
        <v>0</v>
      </c>
      <c r="AF14" s="253">
        <v>3.49</v>
      </c>
      <c r="AG14" s="92">
        <v>575</v>
      </c>
      <c r="AH14" s="253">
        <v>1249.9099999999999</v>
      </c>
      <c r="AI14" s="253">
        <v>623.64521</v>
      </c>
      <c r="AJ14" s="92">
        <v>385</v>
      </c>
      <c r="AK14" s="253">
        <v>13098.49</v>
      </c>
      <c r="AL14" s="253">
        <v>450.08332000000007</v>
      </c>
      <c r="AM14" s="92">
        <v>296</v>
      </c>
      <c r="AN14" s="253">
        <v>1345.0000833333334</v>
      </c>
      <c r="AO14" s="253">
        <v>723.1134850000001</v>
      </c>
      <c r="AP14" s="92">
        <v>278</v>
      </c>
      <c r="AQ14" s="253">
        <v>10.251272149122807</v>
      </c>
      <c r="AR14" s="253">
        <v>698.6566300000001</v>
      </c>
      <c r="AS14" s="92">
        <v>211</v>
      </c>
      <c r="AT14" s="253">
        <v>90.74480500000001</v>
      </c>
      <c r="AU14" s="253">
        <v>592.6349599999999</v>
      </c>
      <c r="AV14" s="92">
        <v>326</v>
      </c>
      <c r="AW14" s="253">
        <v>62.16045833333333</v>
      </c>
      <c r="AX14" s="253">
        <v>822.94907</v>
      </c>
      <c r="AY14" s="92">
        <v>35</v>
      </c>
      <c r="AZ14" s="253">
        <v>0</v>
      </c>
      <c r="BA14" s="253">
        <v>660.7661</v>
      </c>
      <c r="BB14" s="92">
        <v>1324</v>
      </c>
      <c r="BC14" s="253">
        <v>64.9432</v>
      </c>
      <c r="BD14" s="253">
        <v>914.64714</v>
      </c>
      <c r="BE14" s="337">
        <f>C14+I14+O14+U14+AA14+AG14+AM14+AS14+AY14</f>
        <v>2643</v>
      </c>
      <c r="BF14" s="337"/>
      <c r="BG14" s="93">
        <f>E14+K14+Q14+W14+AC14+AI14+AH24+AO14+AU14+BA14</f>
        <v>3881.5231599999997</v>
      </c>
      <c r="BH14" s="337">
        <v>4238</v>
      </c>
      <c r="BI14" s="337"/>
      <c r="BJ14" s="94">
        <f>H14+N14+T14+Z14+AF14+AL14+AR14+AX14+BD14</f>
        <v>4260.45658</v>
      </c>
      <c r="BK14" s="77"/>
    </row>
    <row r="15" spans="1:63" s="19" customFormat="1" ht="15">
      <c r="A15" s="78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1"/>
      <c r="BF15" s="81"/>
      <c r="BG15" s="20"/>
      <c r="BH15" s="82"/>
      <c r="BI15" s="81"/>
      <c r="BJ15" s="20"/>
      <c r="BK15" s="240"/>
    </row>
    <row r="16" spans="1:63" s="19" customFormat="1" ht="33.75" customHeight="1">
      <c r="A16" s="78"/>
      <c r="B16" s="7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147"/>
      <c r="BH16" s="89"/>
      <c r="BI16" s="89"/>
      <c r="BJ16" s="89"/>
      <c r="BK16" s="89"/>
    </row>
    <row r="17" spans="18:60" ht="16.5">
      <c r="R17" s="48" t="s">
        <v>140</v>
      </c>
      <c r="AJ17" s="48" t="s">
        <v>140</v>
      </c>
      <c r="AN17" s="22"/>
      <c r="AO17" s="76"/>
      <c r="AP17" s="22"/>
      <c r="AQ17" s="22"/>
      <c r="AR17" s="76"/>
      <c r="AS17" s="22"/>
      <c r="AT17" s="22"/>
      <c r="BF17" s="22"/>
      <c r="BH17" s="48" t="s">
        <v>140</v>
      </c>
    </row>
    <row r="18" spans="18:60" ht="16.5">
      <c r="R18" s="49" t="s">
        <v>113</v>
      </c>
      <c r="AJ18" s="49" t="s">
        <v>113</v>
      </c>
      <c r="AN18" s="22"/>
      <c r="AO18" s="76"/>
      <c r="AP18" s="22"/>
      <c r="AQ18" s="22"/>
      <c r="AR18" s="76"/>
      <c r="AS18" s="22"/>
      <c r="AT18" s="22"/>
      <c r="BF18" s="23"/>
      <c r="BH18" s="49" t="s">
        <v>113</v>
      </c>
    </row>
    <row r="19" spans="18:60" ht="16.5">
      <c r="R19" s="49" t="s">
        <v>101</v>
      </c>
      <c r="AJ19" s="49" t="s">
        <v>101</v>
      </c>
      <c r="AN19" s="22"/>
      <c r="AO19" s="76"/>
      <c r="AP19" s="22"/>
      <c r="AQ19" s="22"/>
      <c r="AR19" s="76"/>
      <c r="AS19" s="22"/>
      <c r="AT19" s="22"/>
      <c r="BH19" s="49" t="s">
        <v>101</v>
      </c>
    </row>
    <row r="20" spans="18:60" ht="16.5">
      <c r="R20" s="50"/>
      <c r="AJ20" s="50"/>
      <c r="AN20" s="22"/>
      <c r="AO20" s="76"/>
      <c r="AP20" s="22"/>
      <c r="AQ20" s="22"/>
      <c r="AR20" s="76"/>
      <c r="AS20" s="22"/>
      <c r="AT20" s="22"/>
      <c r="BH20" s="50"/>
    </row>
    <row r="21" spans="18:60" ht="16.5">
      <c r="R21" s="49"/>
      <c r="AN21" s="22"/>
      <c r="AO21" s="76"/>
      <c r="AP21" s="22"/>
      <c r="AQ21" s="22"/>
      <c r="AR21" s="76"/>
      <c r="AS21" s="22"/>
      <c r="AT21" s="22"/>
      <c r="BH21" s="49"/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4" operator="lessThan" stopIfTrue="1">
      <formula>0</formula>
    </cfRule>
  </conditionalFormatting>
  <conditionalFormatting sqref="D16:BK16 C14:BD16 BH15:BH16">
    <cfRule type="cellIs" priority="3" dxfId="5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V16384"/>
    </sheetView>
  </sheetViews>
  <sheetFormatPr defaultColWidth="9.140625" defaultRowHeight="24.75" customHeight="1"/>
  <cols>
    <col min="1" max="1" width="5.57421875" style="149" customWidth="1"/>
    <col min="2" max="2" width="24.28125" style="149" customWidth="1"/>
    <col min="3" max="3" width="13.57421875" style="149" customWidth="1"/>
    <col min="4" max="4" width="12.8515625" style="149" customWidth="1"/>
    <col min="5" max="5" width="12.57421875" style="108" customWidth="1"/>
    <col min="6" max="6" width="13.7109375" style="108" customWidth="1"/>
    <col min="7" max="7" width="15.28125" style="149" customWidth="1"/>
    <col min="8" max="8" width="17.7109375" style="149" customWidth="1"/>
    <col min="9" max="9" width="11.00390625" style="149" customWidth="1"/>
    <col min="10" max="10" width="12.421875" style="149" customWidth="1"/>
    <col min="11" max="11" width="10.7109375" style="149" customWidth="1"/>
    <col min="12" max="12" width="13.28125" style="149" customWidth="1"/>
    <col min="13" max="13" width="9.140625" style="149" customWidth="1"/>
    <col min="14" max="14" width="10.00390625" style="149" bestFit="1" customWidth="1"/>
    <col min="15" max="16384" width="9.140625" style="149" customWidth="1"/>
  </cols>
  <sheetData>
    <row r="1" spans="11:12" ht="15" customHeight="1">
      <c r="K1" s="361" t="s">
        <v>65</v>
      </c>
      <c r="L1" s="361"/>
    </row>
    <row r="2" spans="1:12" ht="15" customHeight="1">
      <c r="A2" s="362" t="s">
        <v>114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5" customHeight="1">
      <c r="A4" s="363" t="s">
        <v>30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ht="15" customHeight="1"/>
    <row r="6" spans="1:12" ht="15" customHeight="1">
      <c r="A6" s="364" t="s">
        <v>144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</row>
    <row r="7" spans="3:12" ht="15" customHeight="1"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ht="58.5" customHeight="1">
      <c r="A8" s="360" t="s">
        <v>0</v>
      </c>
      <c r="B8" s="360" t="s">
        <v>32</v>
      </c>
      <c r="C8" s="360" t="s">
        <v>62</v>
      </c>
      <c r="D8" s="360"/>
      <c r="E8" s="360" t="s">
        <v>66</v>
      </c>
      <c r="F8" s="360"/>
      <c r="G8" s="360" t="s">
        <v>67</v>
      </c>
      <c r="H8" s="360"/>
      <c r="I8" s="360" t="s">
        <v>68</v>
      </c>
      <c r="J8" s="360"/>
      <c r="K8" s="360" t="s">
        <v>69</v>
      </c>
      <c r="L8" s="360"/>
    </row>
    <row r="9" spans="1:12" ht="39" customHeight="1">
      <c r="A9" s="360"/>
      <c r="B9" s="360"/>
      <c r="C9" s="152" t="s">
        <v>63</v>
      </c>
      <c r="D9" s="152" t="s">
        <v>64</v>
      </c>
      <c r="E9" s="152" t="s">
        <v>63</v>
      </c>
      <c r="F9" s="152" t="s">
        <v>64</v>
      </c>
      <c r="G9" s="152" t="s">
        <v>63</v>
      </c>
      <c r="H9" s="152" t="s">
        <v>64</v>
      </c>
      <c r="I9" s="152" t="s">
        <v>63</v>
      </c>
      <c r="J9" s="152" t="s">
        <v>64</v>
      </c>
      <c r="K9" s="152" t="s">
        <v>63</v>
      </c>
      <c r="L9" s="152" t="s">
        <v>92</v>
      </c>
    </row>
    <row r="10" spans="1:12" ht="24.75" customHeight="1">
      <c r="A10" s="242">
        <v>1</v>
      </c>
      <c r="B10" s="242">
        <v>2</v>
      </c>
      <c r="C10" s="242">
        <v>3</v>
      </c>
      <c r="D10" s="242">
        <v>4</v>
      </c>
      <c r="E10" s="242">
        <v>5</v>
      </c>
      <c r="F10" s="242">
        <v>6</v>
      </c>
      <c r="G10" s="242">
        <v>7</v>
      </c>
      <c r="H10" s="242">
        <v>8</v>
      </c>
      <c r="I10" s="242">
        <v>9</v>
      </c>
      <c r="J10" s="242">
        <v>10</v>
      </c>
      <c r="K10" s="242">
        <v>11</v>
      </c>
      <c r="L10" s="242">
        <v>12</v>
      </c>
    </row>
    <row r="11" spans="1:23" s="264" customFormat="1" ht="24.75" customHeight="1">
      <c r="A11" s="246">
        <v>1</v>
      </c>
      <c r="B11" s="246" t="s">
        <v>22</v>
      </c>
      <c r="C11" s="414">
        <v>0.05634315948601663</v>
      </c>
      <c r="D11" s="414">
        <v>0.2253726379440665</v>
      </c>
      <c r="E11" s="414">
        <v>126</v>
      </c>
      <c r="F11" s="414">
        <v>9</v>
      </c>
      <c r="G11" s="414">
        <v>0</v>
      </c>
      <c r="H11" s="414">
        <v>0.1</v>
      </c>
      <c r="I11" s="414">
        <v>0</v>
      </c>
      <c r="J11" s="414">
        <v>1</v>
      </c>
      <c r="K11" s="414">
        <v>12</v>
      </c>
      <c r="L11" s="414">
        <v>12</v>
      </c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s="257" customFormat="1" ht="24.75" customHeight="1">
      <c r="A12" s="246">
        <v>2</v>
      </c>
      <c r="B12" s="246" t="s">
        <v>23</v>
      </c>
      <c r="C12" s="255">
        <v>0</v>
      </c>
      <c r="D12" s="255">
        <v>0</v>
      </c>
      <c r="E12" s="255">
        <v>24</v>
      </c>
      <c r="F12" s="255">
        <v>0</v>
      </c>
      <c r="G12" s="255">
        <v>0</v>
      </c>
      <c r="H12" s="255">
        <v>0</v>
      </c>
      <c r="I12" s="255">
        <v>0</v>
      </c>
      <c r="J12" s="255">
        <v>0</v>
      </c>
      <c r="K12" s="255">
        <v>0</v>
      </c>
      <c r="L12" s="255">
        <v>0</v>
      </c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</row>
    <row r="13" spans="1:23" s="257" customFormat="1" ht="24.75" customHeight="1">
      <c r="A13" s="246">
        <v>3</v>
      </c>
      <c r="B13" s="246" t="s">
        <v>24</v>
      </c>
      <c r="C13" s="414">
        <v>0</v>
      </c>
      <c r="D13" s="414">
        <v>0</v>
      </c>
      <c r="E13" s="414">
        <v>3</v>
      </c>
      <c r="F13" s="414">
        <v>7</v>
      </c>
      <c r="G13" s="414">
        <v>0</v>
      </c>
      <c r="H13" s="414">
        <v>0</v>
      </c>
      <c r="I13" s="414">
        <v>0</v>
      </c>
      <c r="J13" s="414">
        <v>0</v>
      </c>
      <c r="K13" s="414">
        <v>0</v>
      </c>
      <c r="L13" s="414">
        <v>4</v>
      </c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</row>
    <row r="14" spans="1:23" s="257" customFormat="1" ht="24.75" customHeight="1">
      <c r="A14" s="246">
        <v>4</v>
      </c>
      <c r="B14" s="246" t="s">
        <v>25</v>
      </c>
      <c r="C14" s="255">
        <v>0</v>
      </c>
      <c r="D14" s="255">
        <v>0</v>
      </c>
      <c r="E14" s="255">
        <v>0</v>
      </c>
      <c r="F14" s="255">
        <v>16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</row>
    <row r="15" spans="1:23" s="257" customFormat="1" ht="24.75" customHeight="1">
      <c r="A15" s="246">
        <v>5</v>
      </c>
      <c r="B15" s="246" t="s">
        <v>26</v>
      </c>
      <c r="C15" s="255">
        <v>7791</v>
      </c>
      <c r="D15" s="255">
        <v>408</v>
      </c>
      <c r="E15" s="255">
        <v>10</v>
      </c>
      <c r="F15" s="255">
        <v>0</v>
      </c>
      <c r="G15" s="255">
        <v>662</v>
      </c>
      <c r="H15" s="255">
        <v>33</v>
      </c>
      <c r="I15" s="255">
        <v>0</v>
      </c>
      <c r="J15" s="255">
        <v>5</v>
      </c>
      <c r="K15" s="255">
        <v>1</v>
      </c>
      <c r="L15" s="255">
        <v>1</v>
      </c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</row>
    <row r="16" spans="1:23" s="257" customFormat="1" ht="24.75" customHeight="1">
      <c r="A16" s="246">
        <v>6</v>
      </c>
      <c r="B16" s="246" t="s">
        <v>27</v>
      </c>
      <c r="C16" s="255">
        <v>2525</v>
      </c>
      <c r="D16" s="255">
        <v>0</v>
      </c>
      <c r="E16" s="255">
        <v>0</v>
      </c>
      <c r="F16" s="255">
        <v>12</v>
      </c>
      <c r="G16" s="255">
        <v>85</v>
      </c>
      <c r="H16" s="255">
        <v>24</v>
      </c>
      <c r="I16" s="255">
        <v>0</v>
      </c>
      <c r="J16" s="255">
        <v>12</v>
      </c>
      <c r="K16" s="255">
        <v>0</v>
      </c>
      <c r="L16" s="255">
        <v>0</v>
      </c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</row>
    <row r="17" spans="1:23" s="257" customFormat="1" ht="24.75" customHeight="1">
      <c r="A17" s="246">
        <v>7</v>
      </c>
      <c r="B17" s="246" t="s">
        <v>28</v>
      </c>
      <c r="C17" s="255">
        <v>15889</v>
      </c>
      <c r="D17" s="255">
        <v>111</v>
      </c>
      <c r="E17" s="255">
        <v>0</v>
      </c>
      <c r="F17" s="255">
        <v>28</v>
      </c>
      <c r="G17" s="255">
        <v>663</v>
      </c>
      <c r="H17" s="255">
        <v>19</v>
      </c>
      <c r="I17" s="255">
        <v>0</v>
      </c>
      <c r="J17" s="255">
        <v>14</v>
      </c>
      <c r="K17" s="255">
        <v>0</v>
      </c>
      <c r="L17" s="255">
        <v>0</v>
      </c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</row>
    <row r="18" spans="1:20" s="153" customFormat="1" ht="24.75" customHeight="1">
      <c r="A18" s="112"/>
      <c r="B18" s="113" t="s">
        <v>5</v>
      </c>
      <c r="C18" s="114">
        <f aca="true" t="shared" si="0" ref="C18:L18">SUM(C11:C17)</f>
        <v>26205.056343159486</v>
      </c>
      <c r="D18" s="114">
        <f t="shared" si="0"/>
        <v>519.225372637944</v>
      </c>
      <c r="E18" s="114">
        <f t="shared" si="0"/>
        <v>163</v>
      </c>
      <c r="F18" s="114">
        <f t="shared" si="0"/>
        <v>72</v>
      </c>
      <c r="G18" s="114">
        <f t="shared" si="0"/>
        <v>1410</v>
      </c>
      <c r="H18" s="114">
        <f t="shared" si="0"/>
        <v>76.1</v>
      </c>
      <c r="I18" s="114">
        <f t="shared" si="0"/>
        <v>0</v>
      </c>
      <c r="J18" s="114">
        <f t="shared" si="0"/>
        <v>32</v>
      </c>
      <c r="K18" s="114">
        <f t="shared" si="0"/>
        <v>13</v>
      </c>
      <c r="L18" s="114">
        <f t="shared" si="0"/>
        <v>17</v>
      </c>
      <c r="O18" s="154"/>
      <c r="S18" s="154"/>
      <c r="T18" s="154"/>
    </row>
    <row r="19" s="108" customFormat="1" ht="34.5" customHeight="1">
      <c r="T19" s="151"/>
    </row>
    <row r="20" spans="3:10" ht="24.75" customHeight="1">
      <c r="C20" s="155"/>
      <c r="D20" s="155"/>
      <c r="E20" s="151"/>
      <c r="F20" s="151"/>
      <c r="G20" s="155"/>
      <c r="H20" s="155"/>
      <c r="I20" s="156"/>
      <c r="J20" s="157" t="s">
        <v>140</v>
      </c>
    </row>
    <row r="21" spans="4:10" ht="17.25" customHeight="1">
      <c r="D21" s="148"/>
      <c r="J21" s="158" t="s">
        <v>113</v>
      </c>
    </row>
    <row r="22" ht="10.5" customHeight="1">
      <c r="J22" s="158"/>
    </row>
    <row r="23" ht="17.25" customHeight="1">
      <c r="J23" s="159" t="s">
        <v>101</v>
      </c>
    </row>
    <row r="24" ht="16.5" customHeight="1"/>
  </sheetData>
  <sheetProtection/>
  <mergeCells count="11">
    <mergeCell ref="C8:D8"/>
    <mergeCell ref="E8:F8"/>
    <mergeCell ref="G8:H8"/>
    <mergeCell ref="I8:J8"/>
    <mergeCell ref="K8:L8"/>
    <mergeCell ref="K1:L1"/>
    <mergeCell ref="A2:L2"/>
    <mergeCell ref="A4:L4"/>
    <mergeCell ref="A6:L6"/>
    <mergeCell ref="A8:A9"/>
    <mergeCell ref="B8:B9"/>
  </mergeCells>
  <conditionalFormatting sqref="J23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70" zoomScaleNormal="70" zoomScaleSheetLayoutView="70" zoomScalePageLayoutView="0" workbookViewId="0" topLeftCell="A1">
      <selection activeCell="J12" sqref="J12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84</v>
      </c>
    </row>
    <row r="2" spans="1:22" ht="18.75" customHeight="1">
      <c r="A2" s="374" t="s">
        <v>114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75" t="s">
        <v>145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</row>
    <row r="5" spans="1:22" ht="18" customHeight="1">
      <c r="A5" s="27" t="s">
        <v>31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66" t="s">
        <v>70</v>
      </c>
      <c r="B7" s="366" t="s">
        <v>96</v>
      </c>
      <c r="C7" s="365" t="s">
        <v>71</v>
      </c>
      <c r="D7" s="365"/>
      <c r="E7" s="366" t="s">
        <v>72</v>
      </c>
      <c r="F7" s="366"/>
      <c r="G7" s="366"/>
      <c r="H7" s="366"/>
      <c r="I7" s="366"/>
      <c r="J7" s="366"/>
      <c r="K7" s="366"/>
      <c r="L7" s="366"/>
      <c r="M7" s="373" t="s">
        <v>86</v>
      </c>
      <c r="N7" s="373"/>
      <c r="O7" s="373"/>
      <c r="P7" s="373"/>
      <c r="Q7" s="373"/>
      <c r="R7" s="373"/>
      <c r="S7" s="373"/>
      <c r="T7" s="373"/>
      <c r="U7" s="373"/>
      <c r="V7" s="373"/>
    </row>
    <row r="8" spans="1:22" s="32" customFormat="1" ht="96.75" customHeight="1">
      <c r="A8" s="366"/>
      <c r="B8" s="366"/>
      <c r="C8" s="365" t="s">
        <v>75</v>
      </c>
      <c r="D8" s="365"/>
      <c r="E8" s="366" t="s">
        <v>76</v>
      </c>
      <c r="F8" s="366"/>
      <c r="G8" s="366" t="s">
        <v>77</v>
      </c>
      <c r="H8" s="366"/>
      <c r="I8" s="366" t="s">
        <v>78</v>
      </c>
      <c r="J8" s="366"/>
      <c r="K8" s="366" t="s">
        <v>79</v>
      </c>
      <c r="L8" s="366"/>
      <c r="M8" s="372" t="s">
        <v>87</v>
      </c>
      <c r="N8" s="372"/>
      <c r="O8" s="372" t="s">
        <v>88</v>
      </c>
      <c r="P8" s="372"/>
      <c r="Q8" s="372" t="s">
        <v>89</v>
      </c>
      <c r="R8" s="372"/>
      <c r="S8" s="372" t="s">
        <v>90</v>
      </c>
      <c r="T8" s="372"/>
      <c r="U8" s="372" t="s">
        <v>91</v>
      </c>
      <c r="V8" s="373"/>
    </row>
    <row r="9" spans="1:22" s="36" customFormat="1" ht="30.75" customHeight="1">
      <c r="A9" s="366"/>
      <c r="B9" s="366"/>
      <c r="C9" s="33" t="s">
        <v>80</v>
      </c>
      <c r="D9" s="33" t="s">
        <v>81</v>
      </c>
      <c r="E9" s="34" t="s">
        <v>80</v>
      </c>
      <c r="F9" s="34" t="s">
        <v>81</v>
      </c>
      <c r="G9" s="34" t="s">
        <v>80</v>
      </c>
      <c r="H9" s="34" t="s">
        <v>81</v>
      </c>
      <c r="I9" s="34" t="s">
        <v>80</v>
      </c>
      <c r="J9" s="34" t="s">
        <v>81</v>
      </c>
      <c r="K9" s="34" t="s">
        <v>80</v>
      </c>
      <c r="L9" s="34" t="s">
        <v>81</v>
      </c>
      <c r="M9" s="35" t="s">
        <v>80</v>
      </c>
      <c r="N9" s="35" t="s">
        <v>81</v>
      </c>
      <c r="O9" s="35" t="s">
        <v>80</v>
      </c>
      <c r="P9" s="35" t="s">
        <v>81</v>
      </c>
      <c r="Q9" s="35" t="s">
        <v>80</v>
      </c>
      <c r="R9" s="35" t="s">
        <v>81</v>
      </c>
      <c r="S9" s="35" t="s">
        <v>80</v>
      </c>
      <c r="T9" s="35" t="s">
        <v>81</v>
      </c>
      <c r="U9" s="35" t="s">
        <v>80</v>
      </c>
      <c r="V9" s="35" t="s">
        <v>80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101</v>
      </c>
      <c r="C11" s="43">
        <v>126</v>
      </c>
      <c r="D11" s="43">
        <v>101</v>
      </c>
      <c r="E11" s="44">
        <v>5</v>
      </c>
      <c r="F11" s="45">
        <v>3</v>
      </c>
      <c r="G11" s="45">
        <v>14</v>
      </c>
      <c r="H11" s="45">
        <v>12</v>
      </c>
      <c r="I11" s="45">
        <v>7</v>
      </c>
      <c r="J11" s="45">
        <v>7</v>
      </c>
      <c r="K11" s="45">
        <v>7</v>
      </c>
      <c r="L11" s="45">
        <v>6</v>
      </c>
      <c r="M11" s="46">
        <v>3</v>
      </c>
      <c r="N11" s="46">
        <v>3</v>
      </c>
      <c r="O11" s="46">
        <v>1</v>
      </c>
      <c r="P11" s="46">
        <v>1</v>
      </c>
      <c r="Q11" s="46">
        <v>1</v>
      </c>
      <c r="R11" s="46">
        <v>1</v>
      </c>
      <c r="S11" s="46">
        <v>0</v>
      </c>
      <c r="T11" s="46">
        <v>0</v>
      </c>
      <c r="U11" s="46">
        <v>1</v>
      </c>
      <c r="V11" s="46">
        <v>1</v>
      </c>
    </row>
    <row r="12" spans="1:22" s="47" customFormat="1" ht="73.5" customHeight="1">
      <c r="A12" s="83"/>
      <c r="B12" s="84"/>
      <c r="C12" s="86"/>
      <c r="D12" s="86"/>
      <c r="E12" s="85"/>
      <c r="F12" s="86"/>
      <c r="G12" s="86"/>
      <c r="H12" s="86"/>
      <c r="I12" s="86"/>
      <c r="J12" s="86"/>
      <c r="K12" s="86"/>
      <c r="L12" s="86"/>
      <c r="M12" s="87"/>
      <c r="N12" s="87"/>
      <c r="O12" s="87"/>
      <c r="P12" s="87"/>
      <c r="Q12" s="371" t="s">
        <v>140</v>
      </c>
      <c r="R12" s="371"/>
      <c r="S12" s="371"/>
      <c r="T12" s="371"/>
      <c r="U12" s="371"/>
      <c r="V12" s="87"/>
    </row>
    <row r="13" spans="9:21" ht="21" customHeight="1">
      <c r="I13" s="369"/>
      <c r="J13" s="369"/>
      <c r="K13" s="369"/>
      <c r="Q13" s="370" t="s">
        <v>113</v>
      </c>
      <c r="R13" s="370"/>
      <c r="S13" s="370"/>
      <c r="T13" s="370"/>
      <c r="U13" s="370"/>
    </row>
    <row r="14" spans="17:21" ht="18.75" customHeight="1">
      <c r="Q14" s="368" t="s">
        <v>101</v>
      </c>
      <c r="R14" s="368"/>
      <c r="S14" s="368"/>
      <c r="T14" s="368"/>
      <c r="U14" s="368"/>
    </row>
    <row r="15" spans="17:21" ht="21" customHeight="1">
      <c r="Q15" s="367"/>
      <c r="R15" s="367"/>
      <c r="S15" s="367"/>
      <c r="T15" s="367"/>
      <c r="U15" s="367"/>
    </row>
    <row r="16" ht="20.25" customHeight="1"/>
    <row r="17" ht="12.75">
      <c r="R17" s="51"/>
    </row>
    <row r="28" ht="12.75">
      <c r="C28" s="24" t="b">
        <f>'Part-V-A'!C11=10</f>
        <v>0</v>
      </c>
    </row>
  </sheetData>
  <sheetProtection/>
  <mergeCells count="22">
    <mergeCell ref="Q8:R8"/>
    <mergeCell ref="K8:L8"/>
    <mergeCell ref="G8:H8"/>
    <mergeCell ref="M8:N8"/>
    <mergeCell ref="A2:V2"/>
    <mergeCell ref="A4:V4"/>
    <mergeCell ref="M7:V7"/>
    <mergeCell ref="A7:A9"/>
    <mergeCell ref="B7:B9"/>
    <mergeCell ref="S8:T8"/>
    <mergeCell ref="O8:P8"/>
    <mergeCell ref="E8:F8"/>
    <mergeCell ref="C7:D7"/>
    <mergeCell ref="E7:L7"/>
    <mergeCell ref="Q15:U15"/>
    <mergeCell ref="Q14:U14"/>
    <mergeCell ref="I13:K13"/>
    <mergeCell ref="Q13:U13"/>
    <mergeCell ref="C8:D8"/>
    <mergeCell ref="Q12:U12"/>
    <mergeCell ref="I8:J8"/>
    <mergeCell ref="U8:V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view="pageBreakPreview" zoomScale="70" zoomScaleNormal="70" zoomScaleSheetLayoutView="70" zoomScalePageLayoutView="0" workbookViewId="0" topLeftCell="A4">
      <selection activeCell="W7" sqref="W7:X8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88"/>
      <c r="L1" s="388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85</v>
      </c>
    </row>
    <row r="2" spans="1:26" s="24" customFormat="1" ht="18.75" customHeight="1">
      <c r="A2" s="374" t="s">
        <v>114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75" t="s">
        <v>146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</row>
    <row r="5" spans="1:26" ht="18" customHeight="1">
      <c r="A5" s="27" t="s">
        <v>31</v>
      </c>
      <c r="B5" s="59"/>
      <c r="C5" s="60"/>
      <c r="D5" s="60"/>
      <c r="E5" s="60"/>
      <c r="F5" s="60"/>
      <c r="G5" s="60"/>
      <c r="H5" s="60"/>
      <c r="I5" s="60"/>
      <c r="X5" s="380"/>
      <c r="Y5" s="380"/>
      <c r="Z5" s="380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89" t="s">
        <v>70</v>
      </c>
      <c r="B7" s="392" t="s">
        <v>96</v>
      </c>
      <c r="C7" s="386" t="s">
        <v>71</v>
      </c>
      <c r="D7" s="387"/>
      <c r="E7" s="381" t="s">
        <v>72</v>
      </c>
      <c r="F7" s="381"/>
      <c r="G7" s="381"/>
      <c r="H7" s="381"/>
      <c r="I7" s="381"/>
      <c r="J7" s="381"/>
      <c r="K7" s="381"/>
      <c r="L7" s="381"/>
      <c r="M7" s="376" t="s">
        <v>86</v>
      </c>
      <c r="N7" s="377"/>
      <c r="O7" s="377"/>
      <c r="P7" s="377"/>
      <c r="Q7" s="377"/>
      <c r="R7" s="377"/>
      <c r="S7" s="377"/>
      <c r="T7" s="377"/>
      <c r="U7" s="377"/>
      <c r="V7" s="377"/>
      <c r="W7" s="385" t="s">
        <v>73</v>
      </c>
      <c r="X7" s="385"/>
      <c r="Y7" s="385" t="s">
        <v>74</v>
      </c>
      <c r="Z7" s="385"/>
    </row>
    <row r="8" spans="1:26" s="36" customFormat="1" ht="47.25" customHeight="1">
      <c r="A8" s="390"/>
      <c r="B8" s="393"/>
      <c r="C8" s="383" t="s">
        <v>75</v>
      </c>
      <c r="D8" s="384"/>
      <c r="E8" s="382" t="s">
        <v>76</v>
      </c>
      <c r="F8" s="382"/>
      <c r="G8" s="382" t="s">
        <v>77</v>
      </c>
      <c r="H8" s="382"/>
      <c r="I8" s="382" t="s">
        <v>78</v>
      </c>
      <c r="J8" s="382"/>
      <c r="K8" s="382" t="s">
        <v>79</v>
      </c>
      <c r="L8" s="382"/>
      <c r="M8" s="378" t="s">
        <v>87</v>
      </c>
      <c r="N8" s="378"/>
      <c r="O8" s="378" t="s">
        <v>88</v>
      </c>
      <c r="P8" s="378"/>
      <c r="Q8" s="378" t="s">
        <v>89</v>
      </c>
      <c r="R8" s="378"/>
      <c r="S8" s="378" t="s">
        <v>90</v>
      </c>
      <c r="T8" s="378"/>
      <c r="U8" s="378" t="s">
        <v>91</v>
      </c>
      <c r="V8" s="379"/>
      <c r="W8" s="385"/>
      <c r="X8" s="385"/>
      <c r="Y8" s="385"/>
      <c r="Z8" s="385"/>
    </row>
    <row r="9" spans="1:26" s="36" customFormat="1" ht="60.75" customHeight="1">
      <c r="A9" s="391"/>
      <c r="B9" s="394"/>
      <c r="C9" s="63" t="s">
        <v>82</v>
      </c>
      <c r="D9" s="63" t="s">
        <v>83</v>
      </c>
      <c r="E9" s="64" t="s">
        <v>82</v>
      </c>
      <c r="F9" s="64" t="s">
        <v>83</v>
      </c>
      <c r="G9" s="64" t="s">
        <v>82</v>
      </c>
      <c r="H9" s="64" t="s">
        <v>83</v>
      </c>
      <c r="I9" s="64" t="s">
        <v>82</v>
      </c>
      <c r="J9" s="64" t="s">
        <v>83</v>
      </c>
      <c r="K9" s="64" t="s">
        <v>82</v>
      </c>
      <c r="L9" s="64" t="s">
        <v>83</v>
      </c>
      <c r="M9" s="35" t="s">
        <v>82</v>
      </c>
      <c r="N9" s="35" t="s">
        <v>83</v>
      </c>
      <c r="O9" s="35" t="s">
        <v>82</v>
      </c>
      <c r="P9" s="35" t="s">
        <v>83</v>
      </c>
      <c r="Q9" s="35" t="s">
        <v>82</v>
      </c>
      <c r="R9" s="35" t="s">
        <v>83</v>
      </c>
      <c r="S9" s="35" t="s">
        <v>82</v>
      </c>
      <c r="T9" s="35" t="s">
        <v>83</v>
      </c>
      <c r="U9" s="35" t="s">
        <v>82</v>
      </c>
      <c r="V9" s="35" t="s">
        <v>83</v>
      </c>
      <c r="W9" s="34" t="s">
        <v>82</v>
      </c>
      <c r="X9" s="34" t="s">
        <v>83</v>
      </c>
      <c r="Y9" s="34" t="s">
        <v>82</v>
      </c>
      <c r="Z9" s="34" t="s">
        <v>83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88" t="s">
        <v>101</v>
      </c>
      <c r="C11" s="68">
        <v>2</v>
      </c>
      <c r="D11" s="68">
        <v>99</v>
      </c>
      <c r="E11" s="69">
        <v>0</v>
      </c>
      <c r="F11" s="69">
        <v>3</v>
      </c>
      <c r="G11" s="69">
        <v>0</v>
      </c>
      <c r="H11" s="69">
        <v>12</v>
      </c>
      <c r="I11" s="69">
        <v>0</v>
      </c>
      <c r="J11" s="69">
        <v>7</v>
      </c>
      <c r="K11" s="69">
        <v>0</v>
      </c>
      <c r="L11" s="69">
        <v>6</v>
      </c>
      <c r="M11" s="70">
        <v>5</v>
      </c>
      <c r="N11" s="70">
        <v>5</v>
      </c>
      <c r="O11" s="70">
        <v>0</v>
      </c>
      <c r="P11" s="70">
        <v>1</v>
      </c>
      <c r="Q11" s="70">
        <v>0</v>
      </c>
      <c r="R11" s="70">
        <v>1</v>
      </c>
      <c r="S11" s="70">
        <v>0</v>
      </c>
      <c r="T11" s="70">
        <v>1</v>
      </c>
      <c r="U11" s="70">
        <v>0</v>
      </c>
      <c r="V11" s="70">
        <v>1</v>
      </c>
      <c r="W11" s="70">
        <v>578</v>
      </c>
      <c r="X11" s="70">
        <v>718</v>
      </c>
      <c r="Y11" s="70">
        <v>17</v>
      </c>
      <c r="Z11" s="70">
        <v>17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2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140</v>
      </c>
    </row>
    <row r="18" ht="16.5">
      <c r="V18" s="49" t="s">
        <v>113</v>
      </c>
    </row>
    <row r="19" spans="21:22" ht="21" customHeight="1">
      <c r="U19" s="49"/>
      <c r="V19" s="49" t="s">
        <v>101</v>
      </c>
    </row>
    <row r="20" ht="24.75" customHeight="1">
      <c r="V20" s="50"/>
    </row>
    <row r="21" ht="20.25" customHeight="1"/>
  </sheetData>
  <sheetProtection/>
  <mergeCells count="21">
    <mergeCell ref="S8:T8"/>
    <mergeCell ref="G8:H8"/>
    <mergeCell ref="C7:D7"/>
    <mergeCell ref="K1:L1"/>
    <mergeCell ref="K8:L8"/>
    <mergeCell ref="A2:Z2"/>
    <mergeCell ref="W7:X8"/>
    <mergeCell ref="A4:Z4"/>
    <mergeCell ref="O8:P8"/>
    <mergeCell ref="A7:A9"/>
    <mergeCell ref="B7:B9"/>
    <mergeCell ref="M7:V7"/>
    <mergeCell ref="U8:V8"/>
    <mergeCell ref="X5:Z5"/>
    <mergeCell ref="E7:L7"/>
    <mergeCell ref="I8:J8"/>
    <mergeCell ref="C8:D8"/>
    <mergeCell ref="Q8:R8"/>
    <mergeCell ref="Y7:Z8"/>
    <mergeCell ref="M8:N8"/>
    <mergeCell ref="E8:F8"/>
  </mergeCells>
  <conditionalFormatting sqref="V16">
    <cfRule type="cellIs" priority="1" dxfId="5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0"/>
  <sheetViews>
    <sheetView tabSelected="1"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4.28125" style="304" customWidth="1"/>
    <col min="2" max="2" width="17.140625" style="304" customWidth="1"/>
    <col min="3" max="3" width="11.421875" style="304" customWidth="1"/>
    <col min="4" max="4" width="10.28125" style="304" customWidth="1"/>
    <col min="5" max="5" width="18.28125" style="304" customWidth="1"/>
    <col min="6" max="6" width="14.00390625" style="304" customWidth="1"/>
    <col min="7" max="7" width="12.57421875" style="304" customWidth="1"/>
    <col min="8" max="8" width="20.421875" style="304" bestFit="1" customWidth="1"/>
    <col min="9" max="11" width="13.8515625" style="304" customWidth="1"/>
    <col min="12" max="12" width="9.8515625" style="217" customWidth="1"/>
    <col min="13" max="13" width="11.421875" style="215" customWidth="1"/>
    <col min="14" max="14" width="10.57421875" style="215" customWidth="1"/>
    <col min="15" max="15" width="12.57421875" style="216" customWidth="1"/>
    <col min="16" max="16" width="9.140625" style="217" customWidth="1"/>
    <col min="17" max="17" width="20.57421875" style="217" customWidth="1"/>
    <col min="18" max="20" width="9.140625" style="217" customWidth="1"/>
    <col min="21" max="21" width="12.7109375" style="217" bestFit="1" customWidth="1"/>
    <col min="22" max="43" width="9.140625" style="217" customWidth="1"/>
    <col min="44" max="16384" width="9.140625" style="304" customWidth="1"/>
  </cols>
  <sheetData>
    <row r="1" spans="1:12" ht="27.75" customHeight="1">
      <c r="A1" s="395" t="s">
        <v>123</v>
      </c>
      <c r="B1" s="395"/>
      <c r="C1" s="395"/>
      <c r="D1" s="395"/>
      <c r="E1" s="395"/>
      <c r="F1" s="395"/>
      <c r="G1" s="395"/>
      <c r="H1" s="395"/>
      <c r="I1" s="213"/>
      <c r="J1" s="213"/>
      <c r="K1" s="213"/>
      <c r="L1" s="214"/>
    </row>
    <row r="2" spans="5:12" ht="15.75">
      <c r="E2" s="396" t="s">
        <v>147</v>
      </c>
      <c r="F2" s="397"/>
      <c r="G2" s="397"/>
      <c r="H2" s="397"/>
      <c r="I2" s="218"/>
      <c r="J2" s="218"/>
      <c r="K2" s="218"/>
      <c r="L2" s="218"/>
    </row>
    <row r="3" spans="1:12" ht="63" customHeight="1">
      <c r="A3" s="402" t="s">
        <v>0</v>
      </c>
      <c r="B3" s="402" t="s">
        <v>116</v>
      </c>
      <c r="C3" s="398" t="s">
        <v>117</v>
      </c>
      <c r="D3" s="398"/>
      <c r="E3" s="398" t="s">
        <v>118</v>
      </c>
      <c r="F3" s="398" t="s">
        <v>119</v>
      </c>
      <c r="G3" s="398"/>
      <c r="H3" s="398" t="s">
        <v>120</v>
      </c>
      <c r="I3" s="109"/>
      <c r="J3" s="109"/>
      <c r="K3" s="109"/>
      <c r="L3" s="109"/>
    </row>
    <row r="4" spans="1:15" ht="79.5" customHeight="1">
      <c r="A4" s="402"/>
      <c r="B4" s="402"/>
      <c r="C4" s="110" t="s">
        <v>121</v>
      </c>
      <c r="D4" s="110" t="s">
        <v>122</v>
      </c>
      <c r="E4" s="398"/>
      <c r="F4" s="110" t="s">
        <v>121</v>
      </c>
      <c r="G4" s="110" t="s">
        <v>122</v>
      </c>
      <c r="H4" s="398"/>
      <c r="I4" s="109"/>
      <c r="J4" s="109"/>
      <c r="K4" s="109"/>
      <c r="L4" s="109"/>
      <c r="O4" s="219">
        <v>0</v>
      </c>
    </row>
    <row r="5" spans="1:43" s="223" customFormat="1" ht="15">
      <c r="A5" s="220">
        <v>1</v>
      </c>
      <c r="B5" s="220">
        <v>2</v>
      </c>
      <c r="C5" s="220">
        <v>5</v>
      </c>
      <c r="D5" s="220">
        <v>6</v>
      </c>
      <c r="E5" s="220">
        <v>7</v>
      </c>
      <c r="F5" s="220">
        <v>8</v>
      </c>
      <c r="G5" s="220">
        <v>9</v>
      </c>
      <c r="H5" s="220">
        <v>10</v>
      </c>
      <c r="I5" s="221"/>
      <c r="J5" s="221"/>
      <c r="K5" s="221"/>
      <c r="L5" s="221"/>
      <c r="M5" s="222"/>
      <c r="N5" s="223" t="s">
        <v>130</v>
      </c>
      <c r="O5" s="224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</row>
    <row r="6" spans="1:43" s="291" customFormat="1" ht="24.75" customHeight="1">
      <c r="A6" s="282">
        <v>3</v>
      </c>
      <c r="B6" s="283" t="s">
        <v>22</v>
      </c>
      <c r="C6" s="415">
        <v>48629</v>
      </c>
      <c r="D6" s="415">
        <v>0</v>
      </c>
      <c r="E6" s="415">
        <v>2233.61</v>
      </c>
      <c r="F6" s="415">
        <v>254</v>
      </c>
      <c r="G6" s="415">
        <v>0</v>
      </c>
      <c r="H6" s="415">
        <v>2.65</v>
      </c>
      <c r="I6" s="284"/>
      <c r="J6" s="284"/>
      <c r="K6" s="284"/>
      <c r="L6" s="285"/>
      <c r="M6" s="286">
        <f aca="true" t="shared" si="0" ref="M6:M14">E6+H6</f>
        <v>2236.26</v>
      </c>
      <c r="N6" s="287">
        <f>'Part-II'!L10</f>
        <v>2236.2599999999998</v>
      </c>
      <c r="O6" s="287">
        <f aca="true" t="shared" si="1" ref="O6:O14">M6-N6</f>
        <v>0</v>
      </c>
      <c r="P6" s="288"/>
      <c r="Q6" s="288"/>
      <c r="R6" s="288">
        <v>262.21</v>
      </c>
      <c r="S6" s="288">
        <f>E6+R6</f>
        <v>2495.82</v>
      </c>
      <c r="T6" s="289">
        <f>H6+R6</f>
        <v>264.85999999999996</v>
      </c>
      <c r="U6" s="290">
        <v>1148.62</v>
      </c>
      <c r="V6" s="288"/>
      <c r="W6" s="288">
        <v>1103.33962</v>
      </c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</row>
    <row r="7" spans="1:43" s="216" customFormat="1" ht="24.75" customHeight="1">
      <c r="A7" s="248">
        <v>8</v>
      </c>
      <c r="B7" s="249" t="s">
        <v>23</v>
      </c>
      <c r="C7" s="250">
        <v>11379</v>
      </c>
      <c r="D7" s="250">
        <v>8</v>
      </c>
      <c r="E7" s="258">
        <f>46.13+17.47</f>
        <v>63.6</v>
      </c>
      <c r="F7" s="250">
        <v>32627</v>
      </c>
      <c r="G7" s="250">
        <v>1377</v>
      </c>
      <c r="H7" s="250">
        <v>1044.96</v>
      </c>
      <c r="I7" s="252"/>
      <c r="J7" s="252"/>
      <c r="K7" s="252"/>
      <c r="L7" s="111"/>
      <c r="M7" s="227">
        <f t="shared" si="0"/>
        <v>1108.56</v>
      </c>
      <c r="N7" s="228">
        <f>'Part-II'!L11</f>
        <v>1108.56</v>
      </c>
      <c r="O7" s="228">
        <f t="shared" si="1"/>
        <v>0</v>
      </c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</row>
    <row r="8" spans="1:43" s="216" customFormat="1" ht="24.75" customHeight="1">
      <c r="A8" s="248">
        <v>9</v>
      </c>
      <c r="B8" s="249" t="s">
        <v>24</v>
      </c>
      <c r="C8" s="250">
        <v>3374</v>
      </c>
      <c r="D8" s="250">
        <v>103</v>
      </c>
      <c r="E8" s="258">
        <v>383.57699999999994</v>
      </c>
      <c r="F8" s="250">
        <v>24424</v>
      </c>
      <c r="G8" s="250">
        <v>1444</v>
      </c>
      <c r="H8" s="250">
        <v>253.453</v>
      </c>
      <c r="I8" s="226"/>
      <c r="J8" s="226"/>
      <c r="K8" s="226"/>
      <c r="L8" s="111"/>
      <c r="M8" s="227">
        <f t="shared" si="0"/>
        <v>637.03</v>
      </c>
      <c r="N8" s="228">
        <f>'Part-II'!L12</f>
        <v>637.0300000000001</v>
      </c>
      <c r="O8" s="228">
        <f t="shared" si="1"/>
        <v>0</v>
      </c>
      <c r="P8" s="251"/>
      <c r="Q8" s="251"/>
      <c r="R8" s="251"/>
      <c r="S8" s="252">
        <v>341.33</v>
      </c>
      <c r="T8" s="252">
        <f>H6</f>
        <v>2.65</v>
      </c>
      <c r="U8" s="252">
        <f>S8+T8</f>
        <v>343.97999999999996</v>
      </c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</row>
    <row r="9" spans="1:43" s="216" customFormat="1" ht="24.75" customHeight="1">
      <c r="A9" s="248">
        <v>10</v>
      </c>
      <c r="B9" s="249" t="s">
        <v>25</v>
      </c>
      <c r="C9" s="250">
        <v>30456</v>
      </c>
      <c r="D9" s="250">
        <v>0</v>
      </c>
      <c r="E9" s="258">
        <v>1549.3855766499996</v>
      </c>
      <c r="F9" s="250">
        <v>30156</v>
      </c>
      <c r="G9" s="250">
        <v>0</v>
      </c>
      <c r="H9" s="258">
        <v>11.708203350000076</v>
      </c>
      <c r="I9" s="292"/>
      <c r="J9" s="292"/>
      <c r="K9" s="292"/>
      <c r="L9" s="111"/>
      <c r="M9" s="227">
        <f>E9+H9</f>
        <v>1561.0937799999997</v>
      </c>
      <c r="N9" s="228">
        <f>'Part-II'!L13</f>
        <v>1561.0937799999997</v>
      </c>
      <c r="O9" s="228">
        <f t="shared" si="1"/>
        <v>0</v>
      </c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</row>
    <row r="10" spans="1:44" s="229" customFormat="1" ht="24.75" customHeight="1">
      <c r="A10" s="248">
        <v>11</v>
      </c>
      <c r="B10" s="249" t="s">
        <v>26</v>
      </c>
      <c r="C10" s="250">
        <v>11972</v>
      </c>
      <c r="D10" s="250">
        <v>0</v>
      </c>
      <c r="E10" s="258">
        <v>497.80764</v>
      </c>
      <c r="F10" s="250">
        <v>22390</v>
      </c>
      <c r="G10" s="250">
        <v>0</v>
      </c>
      <c r="H10" s="258">
        <v>184.28853999999998</v>
      </c>
      <c r="I10" s="252"/>
      <c r="J10" s="252"/>
      <c r="K10" s="252"/>
      <c r="L10" s="111"/>
      <c r="M10" s="227">
        <f t="shared" si="0"/>
        <v>682.09618</v>
      </c>
      <c r="N10" s="228">
        <f>'Part-II'!L14</f>
        <v>682.09618</v>
      </c>
      <c r="O10" s="228">
        <f t="shared" si="1"/>
        <v>0</v>
      </c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93"/>
    </row>
    <row r="11" spans="1:43" s="216" customFormat="1" ht="24.75" customHeight="1">
      <c r="A11" s="248">
        <v>12</v>
      </c>
      <c r="B11" s="249" t="s">
        <v>27</v>
      </c>
      <c r="C11" s="250">
        <v>4590</v>
      </c>
      <c r="D11" s="250">
        <v>0</v>
      </c>
      <c r="E11" s="258">
        <v>353.13444</v>
      </c>
      <c r="F11" s="250">
        <v>51097</v>
      </c>
      <c r="G11" s="250">
        <v>0</v>
      </c>
      <c r="H11" s="250">
        <v>213.03556</v>
      </c>
      <c r="I11" s="226"/>
      <c r="J11" s="226"/>
      <c r="K11" s="226"/>
      <c r="L11" s="111"/>
      <c r="M11" s="227">
        <f t="shared" si="0"/>
        <v>566.17</v>
      </c>
      <c r="N11" s="228">
        <f>'Part-II'!L15</f>
        <v>566.17</v>
      </c>
      <c r="O11" s="228">
        <f t="shared" si="1"/>
        <v>0</v>
      </c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</row>
    <row r="12" spans="1:43" s="216" customFormat="1" ht="24.75" customHeight="1">
      <c r="A12" s="248">
        <v>13</v>
      </c>
      <c r="B12" s="249" t="s">
        <v>28</v>
      </c>
      <c r="C12" s="250">
        <v>28336</v>
      </c>
      <c r="D12" s="250">
        <v>503</v>
      </c>
      <c r="E12" s="258">
        <v>478.60215999999986</v>
      </c>
      <c r="F12" s="250">
        <v>36635</v>
      </c>
      <c r="G12" s="250">
        <v>478</v>
      </c>
      <c r="H12" s="250">
        <v>40.28</v>
      </c>
      <c r="I12" s="252"/>
      <c r="J12" s="252"/>
      <c r="K12" s="252"/>
      <c r="L12" s="111"/>
      <c r="M12" s="227">
        <f t="shared" si="0"/>
        <v>518.8821599999999</v>
      </c>
      <c r="N12" s="228">
        <f>'Part-II'!L16</f>
        <v>518.8821600000001</v>
      </c>
      <c r="O12" s="228">
        <f t="shared" si="1"/>
        <v>0</v>
      </c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</row>
    <row r="13" spans="1:43" s="216" customFormat="1" ht="24.75" customHeight="1">
      <c r="A13" s="248"/>
      <c r="B13" s="249" t="s">
        <v>132</v>
      </c>
      <c r="C13" s="250">
        <v>150</v>
      </c>
      <c r="D13" s="250">
        <v>0</v>
      </c>
      <c r="E13" s="258">
        <v>1.69338</v>
      </c>
      <c r="F13" s="250">
        <v>738</v>
      </c>
      <c r="G13" s="250">
        <v>0</v>
      </c>
      <c r="H13" s="250">
        <f>7.99+9.55+0.04</f>
        <v>17.58</v>
      </c>
      <c r="I13" s="252"/>
      <c r="J13" s="252"/>
      <c r="K13" s="252"/>
      <c r="L13" s="111"/>
      <c r="M13" s="227">
        <f t="shared" si="0"/>
        <v>19.27338</v>
      </c>
      <c r="N13" s="228">
        <f>'Part-II'!L18</f>
        <v>19.27</v>
      </c>
      <c r="O13" s="228">
        <f t="shared" si="1"/>
        <v>0.0033799999999999386</v>
      </c>
      <c r="P13" s="251"/>
      <c r="Q13" s="251"/>
      <c r="R13" s="251"/>
      <c r="S13" s="251"/>
      <c r="T13" s="251"/>
      <c r="U13" s="294">
        <v>169338</v>
      </c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</row>
    <row r="14" spans="1:43" s="230" customFormat="1" ht="24.75" customHeight="1">
      <c r="A14" s="401" t="s">
        <v>5</v>
      </c>
      <c r="B14" s="401"/>
      <c r="C14" s="231">
        <f aca="true" t="shared" si="2" ref="C14:H14">SUM(C6:C13)</f>
        <v>138886</v>
      </c>
      <c r="D14" s="231">
        <f t="shared" si="2"/>
        <v>614</v>
      </c>
      <c r="E14" s="259">
        <f t="shared" si="2"/>
        <v>5561.410196649998</v>
      </c>
      <c r="F14" s="231">
        <f t="shared" si="2"/>
        <v>198321</v>
      </c>
      <c r="G14" s="231">
        <f t="shared" si="2"/>
        <v>3299</v>
      </c>
      <c r="H14" s="259">
        <f t="shared" si="2"/>
        <v>1767.9553033500001</v>
      </c>
      <c r="I14" s="111"/>
      <c r="J14" s="111"/>
      <c r="K14" s="111"/>
      <c r="L14" s="111"/>
      <c r="M14" s="227">
        <f t="shared" si="0"/>
        <v>7329.365499999998</v>
      </c>
      <c r="N14" s="229">
        <f>SUM(N6:N13)</f>
        <v>7329.362120000001</v>
      </c>
      <c r="O14" s="228">
        <f t="shared" si="1"/>
        <v>0.003379999997378036</v>
      </c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</row>
    <row r="15" ht="15">
      <c r="U15" s="217">
        <f>U13/100000</f>
        <v>1.69338</v>
      </c>
    </row>
    <row r="16" spans="3:11" ht="47.25" customHeight="1">
      <c r="C16" s="232"/>
      <c r="D16" s="232"/>
      <c r="E16" s="232"/>
      <c r="F16" s="232"/>
      <c r="G16" s="232"/>
      <c r="H16" s="232"/>
      <c r="I16" s="232"/>
      <c r="J16" s="247"/>
      <c r="K16" s="232"/>
    </row>
    <row r="17" spans="6:8" ht="19.5" customHeight="1">
      <c r="F17" s="399" t="s">
        <v>140</v>
      </c>
      <c r="G17" s="399"/>
      <c r="H17" s="399"/>
    </row>
    <row r="18" spans="6:13" ht="18" customHeight="1">
      <c r="F18" s="400" t="s">
        <v>113</v>
      </c>
      <c r="G18" s="400"/>
      <c r="H18" s="400"/>
      <c r="M18" s="233"/>
    </row>
    <row r="19" spans="6:10" ht="15">
      <c r="F19" s="400" t="s">
        <v>101</v>
      </c>
      <c r="G19" s="400"/>
      <c r="H19" s="400"/>
      <c r="J19" s="234"/>
    </row>
    <row r="20" spans="6:8" ht="12.75" customHeight="1">
      <c r="F20" s="400"/>
      <c r="G20" s="400"/>
      <c r="H20" s="400"/>
    </row>
  </sheetData>
  <sheetProtection/>
  <mergeCells count="13">
    <mergeCell ref="F18:H18"/>
    <mergeCell ref="F20:H20"/>
    <mergeCell ref="F19:H19"/>
    <mergeCell ref="A14:B14"/>
    <mergeCell ref="A3:A4"/>
    <mergeCell ref="B3:B4"/>
    <mergeCell ref="C3:D3"/>
    <mergeCell ref="A1:H1"/>
    <mergeCell ref="E2:H2"/>
    <mergeCell ref="F3:G3"/>
    <mergeCell ref="H3:H4"/>
    <mergeCell ref="E3:E4"/>
    <mergeCell ref="F17:H17"/>
  </mergeCells>
  <printOptions/>
  <pageMargins left="0.25" right="0.25" top="0.75" bottom="0.75" header="0.3" footer="0.3"/>
  <pageSetup horizontalDpi="300" verticalDpi="300" orientation="portrait" paperSize="9" scale="9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2016-05-13T08:29:44Z</cp:lastPrinted>
  <dcterms:created xsi:type="dcterms:W3CDTF">2008-06-03T10:00:46Z</dcterms:created>
  <dcterms:modified xsi:type="dcterms:W3CDTF">2016-05-13T08:29:48Z</dcterms:modified>
  <cp:category/>
  <cp:version/>
  <cp:contentType/>
  <cp:contentStatus/>
</cp:coreProperties>
</file>