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845" windowHeight="4815" tabRatio="762" activeTab="0"/>
  </bookViews>
  <sheets>
    <sheet name="Part-I" sheetId="1" r:id="rId1"/>
    <sheet name="Part-II" sheetId="2" r:id="rId2"/>
    <sheet name="Part-III." sheetId="3" r:id="rId3"/>
    <sheet name="Part-IV" sheetId="4" r:id="rId4"/>
    <sheet name="Part-V-A" sheetId="5" r:id="rId5"/>
    <sheet name="Part-V-B" sheetId="6" r:id="rId6"/>
    <sheet name="bank &amp; po report" sheetId="7" r:id="rId7"/>
  </sheets>
  <definedNames>
    <definedName name="_xlnm.Print_Area" localSheetId="0">'Part-I'!$A$1:$U$27</definedName>
    <definedName name="_xlnm.Print_Area" localSheetId="1">'Part-II'!$A$1:$AA$27</definedName>
    <definedName name="_xlnm.Print_Area" localSheetId="2">'Part-III.'!$A$1:$BJ$21</definedName>
    <definedName name="_xlnm.Print_Area" localSheetId="3">'Part-IV'!$A$1:$L$24</definedName>
    <definedName name="_xlnm.Print_Area" localSheetId="4">'Part-V-A'!$A$1:$V$17</definedName>
    <definedName name="_xlnm.Print_Area" localSheetId="5">'Part-V-B'!$A$1:$Z$23</definedName>
    <definedName name="_xlnm.Print_Titles" localSheetId="1">'Part-II'!$6:$6</definedName>
    <definedName name="_xlnm.Print_Titles" localSheetId="2">'Part-III.'!$10:$10</definedName>
  </definedNames>
  <calcPr fullCalcOnLoad="1"/>
</workbook>
</file>

<file path=xl/sharedStrings.xml><?xml version="1.0" encoding="utf-8"?>
<sst xmlns="http://schemas.openxmlformats.org/spreadsheetml/2006/main" count="407" uniqueCount="152">
  <si>
    <t>Sl. No.</t>
  </si>
  <si>
    <t>Cumulative No of HH issued
jobcards (Till the reporting
month)</t>
  </si>
  <si>
    <t>SC</t>
  </si>
  <si>
    <t>ST</t>
  </si>
  <si>
    <t>Others</t>
  </si>
  <si>
    <t>Total</t>
  </si>
  <si>
    <t>Cumulative No of
HH demanded
employment (Till
the reporting
month)</t>
  </si>
  <si>
    <t>Cumulative Labour
Budget estimation
of employment
provided (Till the
reporting month)</t>
  </si>
  <si>
    <t>Cumulative No
of HH provided
employment (Till
the reporting
month)</t>
  </si>
  <si>
    <t>No. of HH
working under
NREGA
during the
reporting
month</t>
  </si>
  <si>
    <t>Cumulative Labour
Budget estimation
of persondays (Till
the reporting
month)</t>
  </si>
  <si>
    <t>Cumulative Persondays generated
(in Lakhs) (till the reporting month)</t>
  </si>
  <si>
    <t>Women</t>
  </si>
  <si>
    <t>Cumulative
No of HH
completed
100 days (Till
the reporting
month</t>
  </si>
  <si>
    <t>No. of HH
which are
beneficiary
of land
reform/ IAY</t>
  </si>
  <si>
    <t>No. of
Disabled
beneficiary
individuals</t>
  </si>
  <si>
    <t>a</t>
  </si>
  <si>
    <t>b</t>
  </si>
  <si>
    <t>c</t>
  </si>
  <si>
    <t>d</t>
  </si>
  <si>
    <t>e</t>
  </si>
  <si>
    <t>Block</t>
  </si>
  <si>
    <t>Dhupguri</t>
  </si>
  <si>
    <t>Mal</t>
  </si>
  <si>
    <t>Matiali</t>
  </si>
  <si>
    <t>Maynaguri</t>
  </si>
  <si>
    <t>Nagrakata</t>
  </si>
  <si>
    <t>Rajganj</t>
  </si>
  <si>
    <t>Sadar</t>
  </si>
  <si>
    <t>Total:</t>
  </si>
  <si>
    <t>MONTHLY PROGRESS REPORT</t>
  </si>
  <si>
    <t>Jalpaiguri District</t>
  </si>
  <si>
    <t>Name of the Block</t>
  </si>
  <si>
    <t>Released last year but received during the current year</t>
  </si>
  <si>
    <t>Misc. Receipt</t>
  </si>
  <si>
    <t>Central</t>
  </si>
  <si>
    <t>State</t>
  </si>
  <si>
    <t>On unskilled wage</t>
  </si>
  <si>
    <t>On semi-skilled and skilled wage</t>
  </si>
  <si>
    <t>On material</t>
  </si>
  <si>
    <t>Line Deptt.</t>
  </si>
  <si>
    <t>G.T.</t>
  </si>
  <si>
    <t>Cumulative
Labour Budget
estimation of
Total
Expenditure (Till
the reporting
month)</t>
  </si>
  <si>
    <t>Admistrative Expenses</t>
  </si>
  <si>
    <t xml:space="preserve">Recurring </t>
  </si>
  <si>
    <t>Non-Recurring</t>
  </si>
  <si>
    <t xml:space="preserve">Water Conservation and water harvesting </t>
  </si>
  <si>
    <t>Draught Proofing</t>
  </si>
  <si>
    <t>Micro Irrigation Works</t>
  </si>
  <si>
    <t>Renovation of traditional water bodies</t>
  </si>
  <si>
    <t xml:space="preserve">Land Development </t>
  </si>
  <si>
    <t xml:space="preserve">Flood Control &amp; Protection </t>
  </si>
  <si>
    <t>Rural Connectivity</t>
  </si>
  <si>
    <t>Any other activity (approved by MRD)</t>
  </si>
  <si>
    <t>Completed works</t>
  </si>
  <si>
    <t>Ongoing Works</t>
  </si>
  <si>
    <t>Unit</t>
  </si>
  <si>
    <t>Expenditure (lac)</t>
  </si>
  <si>
    <t>No.</t>
  </si>
  <si>
    <t>Cu. Mt.</t>
  </si>
  <si>
    <t>Hec.</t>
  </si>
  <si>
    <t>Kms.</t>
  </si>
  <si>
    <t>No. of Muster Rolls
verified</t>
  </si>
  <si>
    <t xml:space="preserve">Due </t>
  </si>
  <si>
    <t>Completed</t>
  </si>
  <si>
    <t>Part-IV</t>
  </si>
  <si>
    <t>No. of Social Audits
completed</t>
  </si>
  <si>
    <t>No. of inspections
conducted (2%, 10%,
100% at the State,
District and Block
levels</t>
  </si>
  <si>
    <t>No. of Gram Sabhas
held</t>
  </si>
  <si>
    <t>No of Complaints
disposed by PO, DPCs</t>
  </si>
  <si>
    <t>Sl. No</t>
  </si>
  <si>
    <t>Gram Panchayat Level</t>
  </si>
  <si>
    <t>Block Level</t>
  </si>
  <si>
    <t>PRI Functionaries</t>
  </si>
  <si>
    <t>Vigilance &amp; Monitoring Committee Report</t>
  </si>
  <si>
    <t>Gram Rozgar Sahayak</t>
  </si>
  <si>
    <t>Accountant</t>
  </si>
  <si>
    <t>Engineers / Technical Assistants</t>
  </si>
  <si>
    <t>Programme Officer</t>
  </si>
  <si>
    <t>Computer Assistant</t>
  </si>
  <si>
    <t>Target</t>
  </si>
  <si>
    <t>Achievement</t>
  </si>
  <si>
    <t>Nos to be Trained</t>
  </si>
  <si>
    <t>Nos Trained</t>
  </si>
  <si>
    <t>MPR Part - V-A</t>
  </si>
  <si>
    <t>MPR Part - V-B</t>
  </si>
  <si>
    <t>District Level</t>
  </si>
  <si>
    <t>Works Manager &amp;
Technical Assistants</t>
  </si>
  <si>
    <t>IT Manager &amp; Computer
Assistants</t>
  </si>
  <si>
    <t>Accounts Manager</t>
  </si>
  <si>
    <t>Training Coordinator</t>
  </si>
  <si>
    <t>Coordinator for Social Audit
and Grievance Redressal</t>
  </si>
  <si>
    <t>Disposed</t>
  </si>
  <si>
    <t>District Cell</t>
  </si>
  <si>
    <t>Release During the Current year</t>
  </si>
  <si>
    <t>MPR Part-III</t>
  </si>
  <si>
    <t>Name of the District</t>
  </si>
  <si>
    <t>Provision of irrigation facility to land owned by….</t>
  </si>
  <si>
    <t>Hec</t>
  </si>
  <si>
    <t>JALPAIGURI</t>
  </si>
  <si>
    <t>&amp;</t>
  </si>
  <si>
    <r>
      <t>Total (</t>
    </r>
    <r>
      <rPr>
        <b/>
        <i/>
        <sz val="9"/>
        <rFont val="CG Omega"/>
        <family val="2"/>
      </rPr>
      <t>Unit in nos. &amp; Exp. be reported in this row)</t>
    </r>
  </si>
  <si>
    <t>Jalpaiguri</t>
  </si>
  <si>
    <t>Minorities out of Col. 9C</t>
  </si>
  <si>
    <t>9f</t>
  </si>
  <si>
    <t>3a</t>
  </si>
  <si>
    <t>3b</t>
  </si>
  <si>
    <t>3c</t>
  </si>
  <si>
    <t>3d</t>
  </si>
  <si>
    <t>9a</t>
  </si>
  <si>
    <t>9b</t>
  </si>
  <si>
    <t>9c</t>
  </si>
  <si>
    <t>9d</t>
  </si>
  <si>
    <t>9e</t>
  </si>
  <si>
    <t>District Programme Coordinator</t>
  </si>
  <si>
    <t>MGNREGS, Jalpaiguri</t>
  </si>
  <si>
    <t>District Magistrate</t>
  </si>
  <si>
    <t>The Mahatma Gandhi National Rural Employment Gurantee Act (M.G.N.R.E.G.A.)</t>
  </si>
  <si>
    <t>avg. days</t>
  </si>
  <si>
    <t>Name of the Gram Panchayat</t>
  </si>
  <si>
    <t>No. of Bank Account opened</t>
  </si>
  <si>
    <t>Amount of Wages disbursed through Bank Accounts 
(in Rs.)</t>
  </si>
  <si>
    <t>No. of Post Office Account opened</t>
  </si>
  <si>
    <t>Amount of Wages disbursed through Post Office Accounts 
(in Rs.)</t>
  </si>
  <si>
    <t>Individual</t>
  </si>
  <si>
    <t>Joint</t>
  </si>
  <si>
    <t>Bank, Postoffice Account Report</t>
  </si>
  <si>
    <t>Application Registered</t>
  </si>
  <si>
    <t>Cummulative Expenditure  (Rs. in lakh)</t>
  </si>
  <si>
    <t>WAGE%</t>
  </si>
  <si>
    <t>avg. gp</t>
  </si>
  <si>
    <t xml:space="preserve"> </t>
  </si>
  <si>
    <t>WOMEN %</t>
  </si>
  <si>
    <t>PARI-II</t>
  </si>
  <si>
    <t xml:space="preserve"> Mahatma Gandhi National Rural Employment Gurantee Act (M.G.N.R.E.G.A.)</t>
  </si>
  <si>
    <t>Line dep.</t>
  </si>
  <si>
    <t>part    I</t>
  </si>
  <si>
    <t>PER LABOUR</t>
  </si>
  <si>
    <t xml:space="preserve">Total Availability                 </t>
  </si>
  <si>
    <t>Total    (10+11+12+13+14)</t>
  </si>
  <si>
    <t>Malbazar</t>
  </si>
  <si>
    <t>Actual O.B. as on 01.04.16</t>
  </si>
  <si>
    <t>Authorization of efms</t>
  </si>
  <si>
    <t>Employment Generation Report for the month of  Feb' 2017 (for the financial year 2016-17)</t>
  </si>
  <si>
    <t>Financial Performance Under NREGA During the year 2016-17 Up to the Month of Feb' 2017</t>
  </si>
  <si>
    <t>Physical Performance Under NREGA During the year 2016-17 Up to the Month of Feb' 2017</t>
  </si>
  <si>
    <t>Physical Performance Under NREGA During the year 2016-17 Up to the Month of Feb'17' 2016</t>
  </si>
  <si>
    <t>Physical Performance Under NREGA During the year 2016-17 Up to the Month of Feb'  2017</t>
  </si>
  <si>
    <t>Transparency Report Under NREGA During the year 2016-17 Up to the Month of Feb' 2017</t>
  </si>
  <si>
    <t>FORMAT FOR MONTHLY PROGRESS REPORT - V-A (Capacity Building - Personnel Report for the Month of Feb' 2017)</t>
  </si>
  <si>
    <t>FORMAT FOR MONTHLY PROGRESS REPORT - V-B (Capacity Building - Training Report for the Month of Feb' 2016)</t>
  </si>
  <si>
    <t xml:space="preserve"> Feb 2017</t>
  </si>
</sst>
</file>

<file path=xl/styles.xml><?xml version="1.0" encoding="utf-8"?>
<styleSheet xmlns="http://schemas.openxmlformats.org/spreadsheetml/2006/main">
  <numFmts count="67">
    <numFmt numFmtId="5" formatCode="&quot;RS&quot;#,##0_);\(&quot;RS&quot;#,##0\)"/>
    <numFmt numFmtId="6" formatCode="&quot;RS&quot;#,##0_);[Red]\(&quot;RS&quot;#,##0\)"/>
    <numFmt numFmtId="7" formatCode="&quot;RS&quot;#,##0.00_);\(&quot;RS&quot;#,##0.00\)"/>
    <numFmt numFmtId="8" formatCode="&quot;RS&quot;#,##0.00_);[Red]\(&quot;RS&quot;#,##0.00\)"/>
    <numFmt numFmtId="42" formatCode="_(&quot;RS&quot;* #,##0_);_(&quot;RS&quot;* \(#,##0\);_(&quot;RS&quot;* &quot;-&quot;_);_(@_)"/>
    <numFmt numFmtId="41" formatCode="_(* #,##0_);_(* \(#,##0\);_(* &quot;-&quot;_);_(@_)"/>
    <numFmt numFmtId="44" formatCode="_(&quot;RS&quot;* #,##0.00_);_(&quot;RS&quot;* \(#,##0.00\);_(&quot;RS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* #,##0_ ;_ * \-#,##0_ ;_ * &quot;-&quot;_ ;_ @_ "/>
    <numFmt numFmtId="184" formatCode="_ &quot;Rs.&quot;\ * #,##0.00_ ;_ &quot;Rs.&quot;\ * \-#,##0.00_ ;_ &quot;Rs.&quot;\ * &quot;-&quot;??_ ;_ @_ "/>
    <numFmt numFmtId="185" formatCode="_ * #,##0.00_ ;_ * \-#,##0.00_ ;_ * &quot;-&quot;??_ ;_ @_ "/>
    <numFmt numFmtId="186" formatCode="0.00000"/>
    <numFmt numFmtId="187" formatCode="0.0000"/>
    <numFmt numFmtId="188" formatCode="0.000"/>
    <numFmt numFmtId="189" formatCode="0.0"/>
    <numFmt numFmtId="190" formatCode="0.000000"/>
    <numFmt numFmtId="191" formatCode="0.0%"/>
    <numFmt numFmtId="192" formatCode="0.0000000000000"/>
    <numFmt numFmtId="193" formatCode="0.00000000000000"/>
    <numFmt numFmtId="194" formatCode="0.000000000000"/>
    <numFmt numFmtId="195" formatCode="0.00000000000"/>
    <numFmt numFmtId="196" formatCode="0.0000000000"/>
    <numFmt numFmtId="197" formatCode="0.000000000"/>
    <numFmt numFmtId="198" formatCode="0.000000000000000"/>
    <numFmt numFmtId="199" formatCode="0.0000000000000000"/>
    <numFmt numFmtId="200" formatCode="0.00000000000000000"/>
    <numFmt numFmtId="201" formatCode="0.000000000000000000"/>
    <numFmt numFmtId="202" formatCode="0.0000000000000000000"/>
    <numFmt numFmtId="203" formatCode="0.00000000000000000000"/>
    <numFmt numFmtId="204" formatCode="0.00000000"/>
    <numFmt numFmtId="205" formatCode="0.000000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;[Red]0"/>
    <numFmt numFmtId="211" formatCode="#,##0.00000;[Red]#,##0.00000"/>
    <numFmt numFmtId="212" formatCode="0.00000;[Red]0.00000"/>
    <numFmt numFmtId="213" formatCode="dd/mm/yyyy;@"/>
    <numFmt numFmtId="214" formatCode="0.00;[Red]0.00"/>
    <numFmt numFmtId="215" formatCode="0.000000000;[Red]0.000000000"/>
    <numFmt numFmtId="216" formatCode="0.0000;[Red]0.0000"/>
    <numFmt numFmtId="217" formatCode="0.000;[Red]0.000"/>
    <numFmt numFmtId="218" formatCode="0.00000_);\(0.00000\)"/>
    <numFmt numFmtId="219" formatCode="0.000000;[Red]0.000000"/>
    <numFmt numFmtId="220" formatCode="[$-409]h:mm:ss\ AM/PM"/>
    <numFmt numFmtId="221" formatCode="[$-409]dddd\,\ mmmm\ dd\,\ yyyy"/>
    <numFmt numFmtId="222" formatCode="0.0;[Red]0.0"/>
  </numFmts>
  <fonts count="1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2"/>
      <name val="Book Antiqua"/>
      <family val="1"/>
    </font>
    <font>
      <b/>
      <sz val="10"/>
      <name val="Book Antiqua"/>
      <family val="1"/>
    </font>
    <font>
      <sz val="12"/>
      <name val="Blippo Blk BT"/>
      <family val="5"/>
    </font>
    <font>
      <sz val="10"/>
      <name val="Book Antiqua"/>
      <family val="1"/>
    </font>
    <font>
      <b/>
      <sz val="14"/>
      <name val="Copperplate Gothic Light"/>
      <family val="2"/>
    </font>
    <font>
      <b/>
      <u val="single"/>
      <sz val="14"/>
      <name val="Book Antiqua"/>
      <family val="1"/>
    </font>
    <font>
      <b/>
      <sz val="12"/>
      <name val="Book Antiqua"/>
      <family val="1"/>
    </font>
    <font>
      <b/>
      <sz val="12"/>
      <name val="CG Omega"/>
      <family val="2"/>
    </font>
    <font>
      <sz val="10"/>
      <name val="CG Omega"/>
      <family val="2"/>
    </font>
    <font>
      <sz val="12"/>
      <name val="CG Omega"/>
      <family val="2"/>
    </font>
    <font>
      <b/>
      <sz val="11"/>
      <name val="CG Omega"/>
      <family val="2"/>
    </font>
    <font>
      <b/>
      <sz val="8"/>
      <name val="CG Omega"/>
      <family val="2"/>
    </font>
    <font>
      <b/>
      <sz val="14"/>
      <name val="CG Omega"/>
      <family val="2"/>
    </font>
    <font>
      <b/>
      <i/>
      <sz val="11"/>
      <name val="CG Omega"/>
      <family val="2"/>
    </font>
    <font>
      <b/>
      <sz val="9"/>
      <name val="CG Omega"/>
      <family val="2"/>
    </font>
    <font>
      <b/>
      <i/>
      <sz val="16"/>
      <name val="Book Antiqua"/>
      <family val="1"/>
    </font>
    <font>
      <b/>
      <i/>
      <u val="single"/>
      <sz val="14"/>
      <name val="Book Antiqua"/>
      <family val="1"/>
    </font>
    <font>
      <b/>
      <sz val="10"/>
      <name val="Trebuchet MS"/>
      <family val="2"/>
    </font>
    <font>
      <sz val="9"/>
      <name val="CG Omega"/>
      <family val="2"/>
    </font>
    <font>
      <sz val="8"/>
      <name val="CG Omega"/>
      <family val="2"/>
    </font>
    <font>
      <b/>
      <sz val="11"/>
      <name val="Trebuchet MS"/>
      <family val="2"/>
    </font>
    <font>
      <sz val="12"/>
      <name val="Trebuchet MS"/>
      <family val="2"/>
    </font>
    <font>
      <sz val="8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6"/>
      <name val="Garamond"/>
      <family val="1"/>
    </font>
    <font>
      <sz val="10"/>
      <name val="Garamond"/>
      <family val="1"/>
    </font>
    <font>
      <sz val="12"/>
      <name val="Arial"/>
      <family val="2"/>
    </font>
    <font>
      <sz val="10"/>
      <name val="Trebuchet MS"/>
      <family val="2"/>
    </font>
    <font>
      <b/>
      <sz val="10"/>
      <color indexed="8"/>
      <name val="Trebuchet MS"/>
      <family val="2"/>
    </font>
    <font>
      <b/>
      <sz val="14"/>
      <name val="Garamond"/>
      <family val="1"/>
    </font>
    <font>
      <sz val="10"/>
      <color indexed="16"/>
      <name val="Trebuchet MS"/>
      <family val="2"/>
    </font>
    <font>
      <b/>
      <sz val="10"/>
      <color indexed="16"/>
      <name val="Trebuchet MS"/>
      <family val="2"/>
    </font>
    <font>
      <sz val="8"/>
      <color indexed="16"/>
      <name val="Trebuchet MS"/>
      <family val="2"/>
    </font>
    <font>
      <b/>
      <i/>
      <u val="single"/>
      <sz val="10"/>
      <color indexed="16"/>
      <name val="Trebuchet MS"/>
      <family val="2"/>
    </font>
    <font>
      <b/>
      <u val="single"/>
      <sz val="10"/>
      <color indexed="16"/>
      <name val="Trebuchet MS"/>
      <family val="2"/>
    </font>
    <font>
      <sz val="26"/>
      <name val="Baskerville Old Face"/>
      <family val="1"/>
    </font>
    <font>
      <b/>
      <sz val="12"/>
      <name val="Trebuchet MS"/>
      <family val="2"/>
    </font>
    <font>
      <sz val="11"/>
      <name val="Calibri"/>
      <family val="2"/>
    </font>
    <font>
      <sz val="11"/>
      <name val="Arial Narrow"/>
      <family val="2"/>
    </font>
    <font>
      <sz val="12"/>
      <name val="Book Antiqua"/>
      <family val="1"/>
    </font>
    <font>
      <sz val="20"/>
      <name val="Book Antiqua"/>
      <family val="1"/>
    </font>
    <font>
      <sz val="14"/>
      <name val="Book Antiqua"/>
      <family val="1"/>
    </font>
    <font>
      <sz val="16"/>
      <name val="Book Antiqua"/>
      <family val="1"/>
    </font>
    <font>
      <b/>
      <sz val="14"/>
      <name val="Book Antiqua"/>
      <family val="1"/>
    </font>
    <font>
      <sz val="16"/>
      <name val="Blippo Blk BT"/>
      <family val="5"/>
    </font>
    <font>
      <b/>
      <i/>
      <sz val="9"/>
      <name val="CG Omega"/>
      <family val="2"/>
    </font>
    <font>
      <b/>
      <sz val="12"/>
      <name val="Arial"/>
      <family val="2"/>
    </font>
    <font>
      <b/>
      <u val="single"/>
      <sz val="12"/>
      <color indexed="8"/>
      <name val="Bookman Old Style"/>
      <family val="1"/>
    </font>
    <font>
      <b/>
      <sz val="14"/>
      <color indexed="8"/>
      <name val="Trebuchet MS"/>
      <family val="2"/>
    </font>
    <font>
      <b/>
      <sz val="14"/>
      <name val="Trebuchet MS"/>
      <family val="2"/>
    </font>
    <font>
      <b/>
      <sz val="14"/>
      <color indexed="8"/>
      <name val="Tahoma"/>
      <family val="2"/>
    </font>
    <font>
      <b/>
      <sz val="14"/>
      <name val="Tahoma"/>
      <family val="2"/>
    </font>
    <font>
      <b/>
      <i/>
      <sz val="14"/>
      <name val="CG Omega"/>
      <family val="2"/>
    </font>
    <font>
      <sz val="12"/>
      <color indexed="16"/>
      <name val="Trebuchet MS"/>
      <family val="2"/>
    </font>
    <font>
      <sz val="22"/>
      <name val="Cooper BlkItHd BT"/>
      <family val="1"/>
    </font>
    <font>
      <sz val="11"/>
      <name val="Bookman Old Style"/>
      <family val="1"/>
    </font>
    <font>
      <sz val="14"/>
      <name val="Arial Narrow"/>
      <family val="2"/>
    </font>
    <font>
      <sz val="12"/>
      <name val="Arial Narrow"/>
      <family val="2"/>
    </font>
    <font>
      <sz val="11"/>
      <name val="CG Omega"/>
      <family val="2"/>
    </font>
    <font>
      <u val="single"/>
      <sz val="12"/>
      <name val="Book Antiqua"/>
      <family val="1"/>
    </font>
    <font>
      <sz val="14"/>
      <name val="Copperplate Gothic Light"/>
      <family val="2"/>
    </font>
    <font>
      <u val="single"/>
      <sz val="14"/>
      <name val="Book Antiqua"/>
      <family val="1"/>
    </font>
    <font>
      <u val="single"/>
      <sz val="14"/>
      <name val="Bookman Old Style"/>
      <family val="1"/>
    </font>
    <font>
      <sz val="10"/>
      <name val="Bookman Old Style"/>
      <family val="1"/>
    </font>
    <font>
      <b/>
      <sz val="11"/>
      <name val="Copperplate Gothic Light"/>
      <family val="2"/>
    </font>
    <font>
      <b/>
      <sz val="11"/>
      <name val="Book Antiqua"/>
      <family val="1"/>
    </font>
    <font>
      <sz val="11"/>
      <name val="Book Antiqua"/>
      <family val="1"/>
    </font>
    <font>
      <sz val="14"/>
      <name val="CG Omega"/>
      <family val="2"/>
    </font>
    <font>
      <sz val="16"/>
      <name val="Arial Narrow"/>
      <family val="2"/>
    </font>
    <font>
      <sz val="11"/>
      <name val="Arial"/>
      <family val="2"/>
    </font>
    <font>
      <b/>
      <sz val="16"/>
      <name val="Lucida Bright"/>
      <family val="1"/>
    </font>
    <font>
      <b/>
      <sz val="18"/>
      <name val="Lucida Bright"/>
      <family val="1"/>
    </font>
    <font>
      <b/>
      <sz val="10"/>
      <color indexed="8"/>
      <name val="Tahoma"/>
      <family val="2"/>
    </font>
    <font>
      <u val="single"/>
      <sz val="14"/>
      <name val="Arial Narrow"/>
      <family val="2"/>
    </font>
    <font>
      <b/>
      <i/>
      <sz val="9"/>
      <name val="Bookman Old Style"/>
      <family val="1"/>
    </font>
    <font>
      <u val="single"/>
      <sz val="20"/>
      <name val="Bookman Old Style"/>
      <family val="1"/>
    </font>
    <font>
      <sz val="16"/>
      <name val="Arial"/>
      <family val="2"/>
    </font>
    <font>
      <sz val="24"/>
      <name val="Arial Narrow"/>
      <family val="2"/>
    </font>
    <font>
      <b/>
      <sz val="16"/>
      <name val="CG Omega"/>
      <family val="2"/>
    </font>
    <font>
      <b/>
      <sz val="14"/>
      <name val="Lucida Bright"/>
      <family val="1"/>
    </font>
    <font>
      <b/>
      <u val="single"/>
      <sz val="10"/>
      <name val="CG Omega"/>
      <family val="2"/>
    </font>
    <font>
      <b/>
      <u val="single"/>
      <sz val="11"/>
      <name val="CG Omega"/>
      <family val="2"/>
    </font>
    <font>
      <b/>
      <sz val="16"/>
      <name val="Copperplate Gothic Light"/>
      <family val="2"/>
    </font>
    <font>
      <u val="single"/>
      <sz val="16"/>
      <color indexed="8"/>
      <name val="Calibri"/>
      <family val="2"/>
    </font>
    <font>
      <i/>
      <sz val="12"/>
      <color indexed="8"/>
      <name val="Calibri"/>
      <family val="2"/>
    </font>
    <font>
      <b/>
      <sz val="18"/>
      <color indexed="17"/>
      <name val="Verdana"/>
      <family val="2"/>
    </font>
    <font>
      <sz val="18"/>
      <name val="Cooper BlkItHd BT"/>
      <family val="1"/>
    </font>
    <font>
      <b/>
      <i/>
      <u val="single"/>
      <sz val="10"/>
      <name val="Trebuchet MS"/>
      <family val="2"/>
    </font>
    <font>
      <b/>
      <u val="single"/>
      <sz val="12"/>
      <name val="Calibri"/>
      <family val="2"/>
    </font>
    <font>
      <sz val="16"/>
      <name val="Cooper BlkItHd BT"/>
      <family val="1"/>
    </font>
    <font>
      <b/>
      <i/>
      <sz val="14"/>
      <name val="Book Antiqua"/>
      <family val="1"/>
    </font>
    <font>
      <sz val="18"/>
      <name val="Arial Narrow"/>
      <family val="2"/>
    </font>
    <font>
      <b/>
      <sz val="16"/>
      <name val="Arial Narrow"/>
      <family val="2"/>
    </font>
    <font>
      <b/>
      <u val="single"/>
      <sz val="16"/>
      <name val="Book Antiqua"/>
      <family val="1"/>
    </font>
    <font>
      <sz val="26"/>
      <name val="Calibri"/>
      <family val="2"/>
    </font>
    <font>
      <b/>
      <sz val="10"/>
      <name val="CG Omega"/>
      <family val="2"/>
    </font>
    <font>
      <sz val="10"/>
      <name val="Bodoni Bd BT"/>
      <family val="1"/>
    </font>
    <font>
      <b/>
      <sz val="13.5"/>
      <name val="Book Antiqua"/>
      <family val="1"/>
    </font>
    <font>
      <sz val="14"/>
      <name val="Belwe Lt BT"/>
      <family val="1"/>
    </font>
    <font>
      <sz val="12"/>
      <name val="Bodoni Bd BT"/>
      <family val="1"/>
    </font>
    <font>
      <sz val="14"/>
      <name val="Trebuchet MS"/>
      <family val="2"/>
    </font>
    <font>
      <sz val="14"/>
      <name val="Calibri"/>
      <family val="2"/>
    </font>
    <font>
      <b/>
      <sz val="12"/>
      <name val="Lucida Bright"/>
      <family val="1"/>
    </font>
    <font>
      <b/>
      <sz val="14"/>
      <name val="Calibri"/>
      <family val="2"/>
    </font>
    <font>
      <b/>
      <sz val="9"/>
      <name val="Arial Black"/>
      <family val="2"/>
    </font>
    <font>
      <b/>
      <sz val="18"/>
      <name val="Arial Black"/>
      <family val="2"/>
    </font>
    <font>
      <b/>
      <sz val="18"/>
      <name val="Book Antiqua"/>
      <family val="1"/>
    </font>
    <font>
      <b/>
      <sz val="20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Lucida Bright"/>
      <family val="1"/>
    </font>
    <font>
      <sz val="14"/>
      <color indexed="10"/>
      <name val="CG Omega"/>
      <family val="2"/>
    </font>
    <font>
      <b/>
      <sz val="14"/>
      <color indexed="10"/>
      <name val="CG Omega"/>
      <family val="2"/>
    </font>
    <font>
      <b/>
      <sz val="16"/>
      <color indexed="10"/>
      <name val="CG Omega"/>
      <family val="2"/>
    </font>
    <font>
      <sz val="16"/>
      <color indexed="10"/>
      <name val="CG Omega"/>
      <family val="2"/>
    </font>
    <font>
      <sz val="10"/>
      <color indexed="10"/>
      <name val="CG Omega"/>
      <family val="2"/>
    </font>
    <font>
      <b/>
      <sz val="14"/>
      <color indexed="10"/>
      <name val="Lucida Bright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Lucida Bright"/>
      <family val="1"/>
    </font>
    <font>
      <sz val="14"/>
      <color rgb="FFFF0000"/>
      <name val="CG Omega"/>
      <family val="2"/>
    </font>
    <font>
      <b/>
      <sz val="14"/>
      <color rgb="FFFF0000"/>
      <name val="CG Omega"/>
      <family val="2"/>
    </font>
    <font>
      <b/>
      <sz val="16"/>
      <color rgb="FFFF0000"/>
      <name val="CG Omega"/>
      <family val="2"/>
    </font>
    <font>
      <sz val="16"/>
      <color rgb="FFFF0000"/>
      <name val="CG Omega"/>
      <family val="2"/>
    </font>
    <font>
      <sz val="10"/>
      <color rgb="FFFF0000"/>
      <name val="CG Omega"/>
      <family val="2"/>
    </font>
    <font>
      <b/>
      <sz val="14"/>
      <color rgb="FFFF0000"/>
      <name val="Lucida Bright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6" fillId="14" borderId="0" applyNumberFormat="0" applyBorder="0" applyAlignment="0" applyProtection="0"/>
    <xf numFmtId="0" fontId="136" fillId="15" borderId="0" applyNumberFormat="0" applyBorder="0" applyAlignment="0" applyProtection="0"/>
    <xf numFmtId="0" fontId="136" fillId="16" borderId="0" applyNumberFormat="0" applyBorder="0" applyAlignment="0" applyProtection="0"/>
    <xf numFmtId="0" fontId="136" fillId="17" borderId="0" applyNumberFormat="0" applyBorder="0" applyAlignment="0" applyProtection="0"/>
    <xf numFmtId="0" fontId="136" fillId="18" borderId="0" applyNumberFormat="0" applyBorder="0" applyAlignment="0" applyProtection="0"/>
    <xf numFmtId="0" fontId="136" fillId="19" borderId="0" applyNumberFormat="0" applyBorder="0" applyAlignment="0" applyProtection="0"/>
    <xf numFmtId="0" fontId="136" fillId="20" borderId="0" applyNumberFormat="0" applyBorder="0" applyAlignment="0" applyProtection="0"/>
    <xf numFmtId="0" fontId="136" fillId="21" borderId="0" applyNumberFormat="0" applyBorder="0" applyAlignment="0" applyProtection="0"/>
    <xf numFmtId="0" fontId="136" fillId="22" borderId="0" applyNumberFormat="0" applyBorder="0" applyAlignment="0" applyProtection="0"/>
    <xf numFmtId="0" fontId="136" fillId="23" borderId="0" applyNumberFormat="0" applyBorder="0" applyAlignment="0" applyProtection="0"/>
    <xf numFmtId="0" fontId="136" fillId="24" borderId="0" applyNumberFormat="0" applyBorder="0" applyAlignment="0" applyProtection="0"/>
    <xf numFmtId="0" fontId="136" fillId="25" borderId="0" applyNumberFormat="0" applyBorder="0" applyAlignment="0" applyProtection="0"/>
    <xf numFmtId="0" fontId="137" fillId="26" borderId="0" applyNumberFormat="0" applyBorder="0" applyAlignment="0" applyProtection="0"/>
    <xf numFmtId="0" fontId="138" fillId="27" borderId="1" applyNumberFormat="0" applyAlignment="0" applyProtection="0"/>
    <xf numFmtId="0" fontId="1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1" fillId="29" borderId="0" applyNumberFormat="0" applyBorder="0" applyAlignment="0" applyProtection="0"/>
    <xf numFmtId="0" fontId="142" fillId="0" borderId="3" applyNumberFormat="0" applyFill="0" applyAlignment="0" applyProtection="0"/>
    <xf numFmtId="0" fontId="143" fillId="0" borderId="4" applyNumberFormat="0" applyFill="0" applyAlignment="0" applyProtection="0"/>
    <xf numFmtId="0" fontId="144" fillId="0" borderId="5" applyNumberFormat="0" applyFill="0" applyAlignment="0" applyProtection="0"/>
    <xf numFmtId="0" fontId="14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5" fillId="30" borderId="1" applyNumberFormat="0" applyAlignment="0" applyProtection="0"/>
    <xf numFmtId="0" fontId="146" fillId="0" borderId="6" applyNumberFormat="0" applyFill="0" applyAlignment="0" applyProtection="0"/>
    <xf numFmtId="0" fontId="1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148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9" applyNumberFormat="0" applyFill="0" applyAlignment="0" applyProtection="0"/>
    <xf numFmtId="0" fontId="151" fillId="0" borderId="0" applyNumberFormat="0" applyFill="0" applyBorder="0" applyAlignment="0" applyProtection="0"/>
  </cellStyleXfs>
  <cellXfs count="402">
    <xf numFmtId="0" fontId="0" fillId="0" borderId="0" xfId="0" applyFont="1" applyAlignment="1">
      <alignment/>
    </xf>
    <xf numFmtId="0" fontId="10" fillId="0" borderId="0" xfId="57" applyFont="1">
      <alignment/>
      <protection/>
    </xf>
    <xf numFmtId="0" fontId="3" fillId="0" borderId="0" xfId="63" applyFont="1" applyAlignment="1">
      <alignment/>
      <protection/>
    </xf>
    <xf numFmtId="0" fontId="9" fillId="0" borderId="0" xfId="63" applyFont="1">
      <alignment/>
      <protection/>
    </xf>
    <xf numFmtId="0" fontId="44" fillId="0" borderId="0" xfId="63" applyFont="1">
      <alignment/>
      <protection/>
    </xf>
    <xf numFmtId="0" fontId="9" fillId="0" borderId="0" xfId="63" applyFont="1" applyAlignment="1">
      <alignment/>
      <protection/>
    </xf>
    <xf numFmtId="0" fontId="45" fillId="0" borderId="0" xfId="63" applyFont="1">
      <alignment/>
      <protection/>
    </xf>
    <xf numFmtId="0" fontId="7" fillId="0" borderId="0" xfId="63" applyFont="1" applyAlignment="1">
      <alignment horizontal="center"/>
      <protection/>
    </xf>
    <xf numFmtId="0" fontId="6" fillId="0" borderId="0" xfId="63" applyFont="1">
      <alignment/>
      <protection/>
    </xf>
    <xf numFmtId="0" fontId="46" fillId="0" borderId="0" xfId="63" applyFont="1">
      <alignment/>
      <protection/>
    </xf>
    <xf numFmtId="0" fontId="9" fillId="0" borderId="0" xfId="63" applyFont="1" applyAlignment="1">
      <alignment horizontal="center"/>
      <protection/>
    </xf>
    <xf numFmtId="0" fontId="47" fillId="0" borderId="0" xfId="63" applyFont="1">
      <alignment/>
      <protection/>
    </xf>
    <xf numFmtId="0" fontId="48" fillId="0" borderId="0" xfId="63" applyFont="1">
      <alignment/>
      <protection/>
    </xf>
    <xf numFmtId="0" fontId="17" fillId="0" borderId="0" xfId="63" applyFont="1" applyAlignment="1">
      <alignment horizontal="center" vertical="center" wrapText="1"/>
      <protection/>
    </xf>
    <xf numFmtId="0" fontId="21" fillId="0" borderId="0" xfId="63" applyFont="1" applyAlignment="1">
      <alignment horizontal="center" vertical="center" wrapText="1"/>
      <protection/>
    </xf>
    <xf numFmtId="0" fontId="14" fillId="0" borderId="10" xfId="63" applyFont="1" applyBorder="1" applyAlignment="1">
      <alignment horizontal="center" vertical="center" wrapText="1"/>
      <protection/>
    </xf>
    <xf numFmtId="0" fontId="14" fillId="0" borderId="11" xfId="63" applyFont="1" applyFill="1" applyBorder="1" applyAlignment="1">
      <alignment horizontal="center" vertical="center" wrapText="1"/>
      <protection/>
    </xf>
    <xf numFmtId="0" fontId="22" fillId="0" borderId="10" xfId="63" applyFont="1" applyBorder="1" applyAlignment="1">
      <alignment horizontal="center"/>
      <protection/>
    </xf>
    <xf numFmtId="0" fontId="22" fillId="0" borderId="0" xfId="63" applyFont="1" applyAlignment="1">
      <alignment horizontal="center"/>
      <protection/>
    </xf>
    <xf numFmtId="0" fontId="9" fillId="0" borderId="0" xfId="63" applyFont="1" applyAlignment="1">
      <alignment horizontal="center" vertical="center" textRotation="90"/>
      <protection/>
    </xf>
    <xf numFmtId="2" fontId="9" fillId="0" borderId="0" xfId="63" applyNumberFormat="1" applyFont="1" applyBorder="1" applyAlignment="1">
      <alignment horizontal="center" vertical="center" textRotation="90"/>
      <protection/>
    </xf>
    <xf numFmtId="0" fontId="4" fillId="0" borderId="0" xfId="63" applyFont="1">
      <alignment/>
      <protection/>
    </xf>
    <xf numFmtId="1" fontId="6" fillId="0" borderId="0" xfId="63" applyNumberFormat="1" applyFont="1">
      <alignment/>
      <protection/>
    </xf>
    <xf numFmtId="1" fontId="4" fillId="0" borderId="0" xfId="63" applyNumberFormat="1" applyFont="1">
      <alignment/>
      <protection/>
    </xf>
    <xf numFmtId="0" fontId="2" fillId="0" borderId="0" xfId="62">
      <alignment/>
      <protection/>
    </xf>
    <xf numFmtId="0" fontId="51" fillId="0" borderId="0" xfId="62" applyFont="1" applyAlignment="1">
      <alignment horizontal="right" vertical="center"/>
      <protection/>
    </xf>
    <xf numFmtId="0" fontId="30" fillId="0" borderId="0" xfId="62" applyFont="1">
      <alignment/>
      <protection/>
    </xf>
    <xf numFmtId="0" fontId="19" fillId="0" borderId="0" xfId="61" applyFont="1">
      <alignment/>
      <protection/>
    </xf>
    <xf numFmtId="0" fontId="31" fillId="0" borderId="0" xfId="62" applyFont="1" applyAlignment="1">
      <alignment vertical="center"/>
      <protection/>
    </xf>
    <xf numFmtId="0" fontId="31" fillId="0" borderId="0" xfId="62" applyFont="1" applyAlignment="1">
      <alignment horizontal="right" vertical="center"/>
      <protection/>
    </xf>
    <xf numFmtId="0" fontId="52" fillId="0" borderId="0" xfId="0" applyFont="1" applyAlignment="1">
      <alignment horizontal="right"/>
    </xf>
    <xf numFmtId="0" fontId="31" fillId="0" borderId="0" xfId="62" applyFont="1" applyAlignment="1">
      <alignment horizontal="left" vertical="center"/>
      <protection/>
    </xf>
    <xf numFmtId="0" fontId="36" fillId="0" borderId="0" xfId="62" applyFont="1">
      <alignment/>
      <protection/>
    </xf>
    <xf numFmtId="0" fontId="37" fillId="33" borderId="10" xfId="62" applyFont="1" applyFill="1" applyBorder="1" applyAlignment="1">
      <alignment horizontal="center" vertical="center" wrapText="1"/>
      <protection/>
    </xf>
    <xf numFmtId="0" fontId="37" fillId="0" borderId="10" xfId="62" applyFont="1" applyBorder="1" applyAlignment="1">
      <alignment horizontal="center" vertical="center" wrapText="1"/>
      <protection/>
    </xf>
    <xf numFmtId="0" fontId="37" fillId="34" borderId="10" xfId="62" applyFont="1" applyFill="1" applyBorder="1" applyAlignment="1">
      <alignment horizontal="center" vertical="center" wrapText="1"/>
      <protection/>
    </xf>
    <xf numFmtId="0" fontId="35" fillId="0" borderId="0" xfId="62" applyFont="1">
      <alignment/>
      <protection/>
    </xf>
    <xf numFmtId="0" fontId="38" fillId="0" borderId="10" xfId="62" applyFont="1" applyBorder="1" applyAlignment="1">
      <alignment horizontal="center" vertical="center"/>
      <protection/>
    </xf>
    <xf numFmtId="0" fontId="38" fillId="33" borderId="10" xfId="62" applyFont="1" applyFill="1" applyBorder="1" applyAlignment="1">
      <alignment horizontal="center" vertical="center"/>
      <protection/>
    </xf>
    <xf numFmtId="0" fontId="38" fillId="34" borderId="10" xfId="62" applyFont="1" applyFill="1" applyBorder="1" applyAlignment="1">
      <alignment horizontal="center" vertical="center"/>
      <protection/>
    </xf>
    <xf numFmtId="0" fontId="39" fillId="0" borderId="0" xfId="62" applyFont="1">
      <alignment/>
      <protection/>
    </xf>
    <xf numFmtId="0" fontId="33" fillId="0" borderId="10" xfId="62" applyFont="1" applyBorder="1" applyAlignment="1">
      <alignment vertical="center"/>
      <protection/>
    </xf>
    <xf numFmtId="0" fontId="53" fillId="0" borderId="10" xfId="62" applyFont="1" applyBorder="1" applyAlignment="1">
      <alignment horizontal="center" vertical="center"/>
      <protection/>
    </xf>
    <xf numFmtId="0" fontId="54" fillId="33" borderId="10" xfId="62" applyFont="1" applyFill="1" applyBorder="1" applyAlignment="1">
      <alignment horizontal="center" vertical="center"/>
      <protection/>
    </xf>
    <xf numFmtId="0" fontId="54" fillId="35" borderId="10" xfId="62" applyFont="1" applyFill="1" applyBorder="1" applyAlignment="1">
      <alignment horizontal="center" vertical="center"/>
      <protection/>
    </xf>
    <xf numFmtId="0" fontId="54" fillId="0" borderId="10" xfId="62" applyFont="1" applyFill="1" applyBorder="1" applyAlignment="1">
      <alignment horizontal="center" vertical="center"/>
      <protection/>
    </xf>
    <xf numFmtId="0" fontId="54" fillId="34" borderId="10" xfId="62" applyFont="1" applyFill="1" applyBorder="1" applyAlignment="1">
      <alignment horizontal="center" vertical="center"/>
      <protection/>
    </xf>
    <xf numFmtId="0" fontId="20" fillId="0" borderId="0" xfId="62" applyFont="1" applyAlignment="1">
      <alignment vertical="center"/>
      <protection/>
    </xf>
    <xf numFmtId="0" fontId="10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62" applyAlignment="1">
      <alignment horizontal="center"/>
      <protection/>
    </xf>
    <xf numFmtId="0" fontId="32" fillId="0" borderId="0" xfId="62" applyFont="1">
      <alignment/>
      <protection/>
    </xf>
    <xf numFmtId="0" fontId="32" fillId="0" borderId="0" xfId="62" applyFont="1" applyAlignment="1">
      <alignment wrapText="1"/>
      <protection/>
    </xf>
    <xf numFmtId="0" fontId="20" fillId="0" borderId="0" xfId="62" applyFont="1" applyAlignment="1">
      <alignment horizontal="center" vertical="center" wrapText="1"/>
      <protection/>
    </xf>
    <xf numFmtId="0" fontId="23" fillId="0" borderId="0" xfId="62" applyFont="1" applyAlignment="1">
      <alignment vertical="center" wrapText="1"/>
      <protection/>
    </xf>
    <xf numFmtId="0" fontId="41" fillId="0" borderId="0" xfId="62" applyFont="1" applyAlignment="1">
      <alignment horizontal="right" vertical="center"/>
      <protection/>
    </xf>
    <xf numFmtId="0" fontId="30" fillId="0" borderId="0" xfId="62" applyFont="1" applyAlignment="1">
      <alignment wrapText="1"/>
      <protection/>
    </xf>
    <xf numFmtId="0" fontId="2" fillId="0" borderId="0" xfId="62" applyAlignment="1">
      <alignment wrapText="1"/>
      <protection/>
    </xf>
    <xf numFmtId="0" fontId="24" fillId="0" borderId="0" xfId="62" applyFont="1" applyAlignment="1">
      <alignment vertical="center"/>
      <protection/>
    </xf>
    <xf numFmtId="0" fontId="24" fillId="0" borderId="0" xfId="62" applyFont="1" applyAlignment="1">
      <alignment vertical="center" wrapText="1"/>
      <protection/>
    </xf>
    <xf numFmtId="0" fontId="24" fillId="0" borderId="0" xfId="62" applyFont="1" applyAlignment="1">
      <alignment horizontal="right" vertical="center" wrapText="1"/>
      <protection/>
    </xf>
    <xf numFmtId="0" fontId="24" fillId="0" borderId="0" xfId="62" applyFont="1" applyAlignment="1">
      <alignment horizontal="left" vertical="center"/>
      <protection/>
    </xf>
    <xf numFmtId="0" fontId="37" fillId="36" borderId="10" xfId="62" applyFont="1" applyFill="1" applyBorder="1" applyAlignment="1">
      <alignment horizontal="center" vertical="center" wrapText="1"/>
      <protection/>
    </xf>
    <xf numFmtId="0" fontId="37" fillId="35" borderId="10" xfId="62" applyFont="1" applyFill="1" applyBorder="1" applyAlignment="1">
      <alignment horizontal="center" vertical="center" wrapText="1"/>
      <protection/>
    </xf>
    <xf numFmtId="0" fontId="38" fillId="0" borderId="10" xfId="62" applyFont="1" applyBorder="1" applyAlignment="1">
      <alignment horizontal="center" vertical="center" wrapText="1"/>
      <protection/>
    </xf>
    <xf numFmtId="0" fontId="38" fillId="0" borderId="0" xfId="62" applyFont="1">
      <alignment/>
      <protection/>
    </xf>
    <xf numFmtId="0" fontId="55" fillId="0" borderId="10" xfId="62" applyFont="1" applyBorder="1" applyAlignment="1">
      <alignment horizontal="center" vertical="center" wrapText="1"/>
      <protection/>
    </xf>
    <xf numFmtId="0" fontId="56" fillId="36" borderId="10" xfId="62" applyFont="1" applyFill="1" applyBorder="1" applyAlignment="1">
      <alignment horizontal="center" vertical="center" textRotation="90" wrapText="1"/>
      <protection/>
    </xf>
    <xf numFmtId="0" fontId="56" fillId="0" borderId="10" xfId="62" applyFont="1" applyBorder="1" applyAlignment="1">
      <alignment horizontal="center" vertical="center" textRotation="90" wrapText="1"/>
      <protection/>
    </xf>
    <xf numFmtId="0" fontId="56" fillId="34" borderId="10" xfId="62" applyFont="1" applyFill="1" applyBorder="1" applyAlignment="1">
      <alignment horizontal="center" vertical="center" textRotation="90" wrapText="1"/>
      <protection/>
    </xf>
    <xf numFmtId="0" fontId="56" fillId="0" borderId="0" xfId="62" applyFont="1" applyAlignment="1">
      <alignment horizontal="center" vertical="center" wrapText="1"/>
      <protection/>
    </xf>
    <xf numFmtId="0" fontId="32" fillId="0" borderId="12" xfId="62" applyFont="1" applyBorder="1" applyAlignment="1">
      <alignment vertical="center" wrapText="1"/>
      <protection/>
    </xf>
    <xf numFmtId="0" fontId="32" fillId="0" borderId="0" xfId="62" applyFont="1" applyBorder="1" applyAlignment="1">
      <alignment vertical="center" wrapText="1"/>
      <protection/>
    </xf>
    <xf numFmtId="0" fontId="32" fillId="0" borderId="0" xfId="62" applyFont="1" applyAlignment="1">
      <alignment vertical="center" wrapText="1"/>
      <protection/>
    </xf>
    <xf numFmtId="0" fontId="32" fillId="0" borderId="0" xfId="62" applyFont="1" applyAlignment="1">
      <alignment horizontal="center" wrapText="1"/>
      <protection/>
    </xf>
    <xf numFmtId="10" fontId="6" fillId="0" borderId="0" xfId="66" applyNumberFormat="1" applyFont="1" applyAlignment="1">
      <alignment/>
    </xf>
    <xf numFmtId="2" fontId="9" fillId="0" borderId="0" xfId="63" applyNumberFormat="1" applyFont="1" applyAlignment="1">
      <alignment horizontal="center" vertical="center" textRotation="90"/>
      <protection/>
    </xf>
    <xf numFmtId="186" fontId="9" fillId="0" borderId="0" xfId="63" applyNumberFormat="1" applyFont="1" applyAlignment="1">
      <alignment horizontal="center" vertical="center" textRotation="90"/>
      <protection/>
    </xf>
    <xf numFmtId="0" fontId="9" fillId="0" borderId="0" xfId="63" applyFont="1" applyFill="1" applyBorder="1" applyAlignment="1">
      <alignment horizontal="center" vertical="center" textRotation="90"/>
      <protection/>
    </xf>
    <xf numFmtId="0" fontId="9" fillId="0" borderId="0" xfId="63" applyFont="1" applyFill="1" applyBorder="1" applyAlignment="1">
      <alignment horizontal="center" vertical="center" textRotation="90" wrapText="1"/>
      <protection/>
    </xf>
    <xf numFmtId="210" fontId="4" fillId="0" borderId="0" xfId="63" applyNumberFormat="1" applyFont="1" applyBorder="1" applyAlignment="1">
      <alignment vertical="center" textRotation="90"/>
      <protection/>
    </xf>
    <xf numFmtId="1" fontId="9" fillId="0" borderId="0" xfId="63" applyNumberFormat="1" applyFont="1" applyBorder="1" applyAlignment="1">
      <alignment horizontal="center" vertical="center" textRotation="90"/>
      <protection/>
    </xf>
    <xf numFmtId="210" fontId="4" fillId="0" borderId="0" xfId="63" applyNumberFormat="1" applyFont="1" applyBorder="1" applyAlignment="1">
      <alignment/>
      <protection/>
    </xf>
    <xf numFmtId="0" fontId="33" fillId="0" borderId="0" xfId="62" applyFont="1" applyBorder="1" applyAlignment="1">
      <alignment vertical="center"/>
      <protection/>
    </xf>
    <xf numFmtId="0" fontId="53" fillId="0" borderId="0" xfId="62" applyFont="1" applyBorder="1" applyAlignment="1">
      <alignment horizontal="center" vertical="center"/>
      <protection/>
    </xf>
    <xf numFmtId="0" fontId="54" fillId="33" borderId="0" xfId="62" applyFont="1" applyFill="1" applyBorder="1" applyAlignment="1">
      <alignment horizontal="center" vertical="center"/>
      <protection/>
    </xf>
    <xf numFmtId="0" fontId="54" fillId="35" borderId="0" xfId="62" applyFont="1" applyFill="1" applyBorder="1" applyAlignment="1">
      <alignment horizontal="center" vertical="center"/>
      <protection/>
    </xf>
    <xf numFmtId="0" fontId="54" fillId="0" borderId="0" xfId="62" applyFont="1" applyFill="1" applyBorder="1" applyAlignment="1">
      <alignment horizontal="center" vertical="center"/>
      <protection/>
    </xf>
    <xf numFmtId="0" fontId="54" fillId="34" borderId="0" xfId="62" applyFont="1" applyFill="1" applyBorder="1" applyAlignment="1">
      <alignment horizontal="center" vertical="center"/>
      <protection/>
    </xf>
    <xf numFmtId="0" fontId="77" fillId="0" borderId="10" xfId="62" applyFont="1" applyBorder="1" applyAlignment="1">
      <alignment horizontal="center" vertical="center" wrapText="1"/>
      <protection/>
    </xf>
    <xf numFmtId="210" fontId="4" fillId="0" borderId="0" xfId="63" applyNumberFormat="1" applyFont="1" applyBorder="1" applyAlignment="1">
      <alignment vertical="center"/>
      <protection/>
    </xf>
    <xf numFmtId="0" fontId="9" fillId="0" borderId="10" xfId="63" applyFont="1" applyFill="1" applyBorder="1" applyAlignment="1">
      <alignment horizontal="center" vertical="center" textRotation="90"/>
      <protection/>
    </xf>
    <xf numFmtId="0" fontId="9" fillId="35" borderId="10" xfId="63" applyFont="1" applyFill="1" applyBorder="1" applyAlignment="1">
      <alignment horizontal="center" vertical="center" textRotation="90" wrapText="1"/>
      <protection/>
    </xf>
    <xf numFmtId="214" fontId="9" fillId="0" borderId="0" xfId="63" applyNumberFormat="1" applyFont="1" applyAlignment="1">
      <alignment horizontal="center" vertical="center" textRotation="90"/>
      <protection/>
    </xf>
    <xf numFmtId="210" fontId="102" fillId="35" borderId="10" xfId="63" applyNumberFormat="1" applyFont="1" applyFill="1" applyBorder="1" applyAlignment="1">
      <alignment vertical="center" textRotation="90"/>
      <protection/>
    </xf>
    <xf numFmtId="2" fontId="102" fillId="35" borderId="10" xfId="63" applyNumberFormat="1" applyFont="1" applyFill="1" applyBorder="1" applyAlignment="1">
      <alignment horizontal="center" vertical="center" textRotation="90"/>
      <protection/>
    </xf>
    <xf numFmtId="2" fontId="102" fillId="0" borderId="10" xfId="63" applyNumberFormat="1" applyFont="1" applyBorder="1" applyAlignment="1">
      <alignment horizontal="center" vertical="center" textRotation="90"/>
      <protection/>
    </xf>
    <xf numFmtId="0" fontId="75" fillId="0" borderId="10" xfId="0" applyFont="1" applyFill="1" applyBorder="1" applyAlignment="1">
      <alignment horizontal="center" vertical="center" wrapText="1"/>
    </xf>
    <xf numFmtId="214" fontId="75" fillId="0" borderId="10" xfId="0" applyNumberFormat="1" applyFont="1" applyFill="1" applyBorder="1" applyAlignment="1">
      <alignment horizontal="center" vertical="center" wrapText="1"/>
    </xf>
    <xf numFmtId="214" fontId="84" fillId="0" borderId="10" xfId="0" applyNumberFormat="1" applyFont="1" applyFill="1" applyBorder="1" applyAlignment="1">
      <alignment horizontal="center" vertical="center" wrapText="1"/>
    </xf>
    <xf numFmtId="0" fontId="13" fillId="0" borderId="10" xfId="57" applyFont="1" applyFill="1" applyBorder="1" applyAlignment="1">
      <alignment horizontal="center" vertical="center" wrapText="1"/>
      <protection/>
    </xf>
    <xf numFmtId="0" fontId="86" fillId="0" borderId="13" xfId="57" applyFont="1" applyFill="1" applyBorder="1" applyAlignment="1">
      <alignment horizontal="center" vertical="center" wrapText="1"/>
      <protection/>
    </xf>
    <xf numFmtId="2" fontId="63" fillId="0" borderId="0" xfId="57" applyNumberFormat="1" applyFont="1" applyFill="1" applyBorder="1" applyAlignment="1">
      <alignment horizontal="center" vertical="center" wrapText="1"/>
      <protection/>
    </xf>
    <xf numFmtId="0" fontId="6" fillId="0" borderId="0" xfId="57" applyFont="1" applyFill="1">
      <alignment/>
      <protection/>
    </xf>
    <xf numFmtId="0" fontId="6" fillId="0" borderId="0" xfId="57" applyFont="1" applyFill="1" applyBorder="1">
      <alignment/>
      <protection/>
    </xf>
    <xf numFmtId="0" fontId="13" fillId="0" borderId="0" xfId="57" applyFont="1" applyFill="1" applyAlignment="1">
      <alignment horizontal="center" vertical="center" wrapText="1"/>
      <protection/>
    </xf>
    <xf numFmtId="0" fontId="13" fillId="0" borderId="0" xfId="57" applyFont="1" applyFill="1" applyBorder="1" applyAlignment="1">
      <alignment horizontal="center" vertical="center" wrapText="1"/>
      <protection/>
    </xf>
    <xf numFmtId="0" fontId="17" fillId="0" borderId="13" xfId="57" applyFont="1" applyFill="1" applyBorder="1" applyAlignment="1">
      <alignment horizontal="center" vertical="center" wrapText="1"/>
      <protection/>
    </xf>
    <xf numFmtId="0" fontId="85" fillId="0" borderId="13" xfId="57" applyFont="1" applyFill="1" applyBorder="1" applyAlignment="1">
      <alignment horizontal="center" vertical="center" wrapText="1"/>
      <protection/>
    </xf>
    <xf numFmtId="0" fontId="84" fillId="0" borderId="10" xfId="0" applyFont="1" applyFill="1" applyBorder="1" applyAlignment="1">
      <alignment horizontal="center" vertical="center" wrapText="1"/>
    </xf>
    <xf numFmtId="0" fontId="152" fillId="0" borderId="10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/>
    </xf>
    <xf numFmtId="0" fontId="68" fillId="0" borderId="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textRotation="90" wrapText="1"/>
    </xf>
    <xf numFmtId="214" fontId="101" fillId="0" borderId="0" xfId="0" applyNumberFormat="1" applyFont="1" applyFill="1" applyBorder="1" applyAlignment="1">
      <alignment horizontal="center" vertical="center" wrapText="1"/>
    </xf>
    <xf numFmtId="0" fontId="105" fillId="0" borderId="10" xfId="59" applyFont="1" applyFill="1" applyBorder="1" applyAlignment="1">
      <alignment horizontal="center" vertical="center"/>
      <protection/>
    </xf>
    <xf numFmtId="0" fontId="54" fillId="0" borderId="10" xfId="59" applyFont="1" applyFill="1" applyBorder="1" applyAlignment="1">
      <alignment horizontal="center" vertical="center"/>
      <protection/>
    </xf>
    <xf numFmtId="0" fontId="54" fillId="0" borderId="10" xfId="59" applyFont="1" applyFill="1" applyBorder="1" applyAlignment="1">
      <alignment horizontal="center" vertical="center" wrapText="1"/>
      <protection/>
    </xf>
    <xf numFmtId="1" fontId="54" fillId="0" borderId="10" xfId="0" applyNumberFormat="1" applyFont="1" applyFill="1" applyBorder="1" applyAlignment="1">
      <alignment horizontal="center" vertical="center"/>
    </xf>
    <xf numFmtId="0" fontId="84" fillId="0" borderId="13" xfId="0" applyFont="1" applyFill="1" applyBorder="1" applyAlignment="1">
      <alignment horizontal="center" vertical="center" wrapText="1"/>
    </xf>
    <xf numFmtId="0" fontId="84" fillId="0" borderId="14" xfId="0" applyFont="1" applyFill="1" applyBorder="1" applyAlignment="1">
      <alignment horizontal="center" vertical="center" wrapText="1"/>
    </xf>
    <xf numFmtId="1" fontId="106" fillId="0" borderId="0" xfId="0" applyNumberFormat="1" applyFont="1" applyFill="1" applyAlignment="1">
      <alignment vertical="center"/>
    </xf>
    <xf numFmtId="0" fontId="106" fillId="0" borderId="0" xfId="0" applyFont="1" applyFill="1" applyAlignment="1">
      <alignment vertical="center"/>
    </xf>
    <xf numFmtId="0" fontId="64" fillId="0" borderId="0" xfId="57" applyFont="1" applyFill="1" applyAlignment="1">
      <alignment/>
      <protection/>
    </xf>
    <xf numFmtId="0" fontId="40" fillId="0" borderId="0" xfId="57" applyFont="1" applyFill="1" applyAlignment="1">
      <alignment horizontal="center"/>
      <protection/>
    </xf>
    <xf numFmtId="0" fontId="65" fillId="0" borderId="0" xfId="57" applyFont="1" applyFill="1" applyAlignment="1">
      <alignment horizontal="center"/>
      <protection/>
    </xf>
    <xf numFmtId="0" fontId="66" fillId="0" borderId="0" xfId="57" applyFont="1" applyFill="1" applyAlignment="1">
      <alignment horizontal="center"/>
      <protection/>
    </xf>
    <xf numFmtId="0" fontId="44" fillId="0" borderId="0" xfId="57" applyFont="1" applyFill="1" applyAlignment="1">
      <alignment horizontal="center"/>
      <protection/>
    </xf>
    <xf numFmtId="186" fontId="44" fillId="0" borderId="0" xfId="57" applyNumberFormat="1" applyFont="1" applyFill="1" applyAlignment="1">
      <alignment horizontal="center"/>
      <protection/>
    </xf>
    <xf numFmtId="0" fontId="67" fillId="0" borderId="0" xfId="0" applyFont="1" applyFill="1" applyAlignment="1">
      <alignment horizontal="center" wrapText="1"/>
    </xf>
    <xf numFmtId="0" fontId="43" fillId="0" borderId="0" xfId="0" applyFont="1" applyFill="1" applyBorder="1" applyAlignment="1">
      <alignment wrapText="1"/>
    </xf>
    <xf numFmtId="0" fontId="78" fillId="0" borderId="0" xfId="0" applyFont="1" applyFill="1" applyAlignment="1">
      <alignment/>
    </xf>
    <xf numFmtId="0" fontId="61" fillId="0" borderId="0" xfId="0" applyFont="1" applyFill="1" applyAlignment="1">
      <alignment wrapText="1"/>
    </xf>
    <xf numFmtId="0" fontId="81" fillId="0" borderId="0" xfId="0" applyFont="1" applyFill="1" applyBorder="1" applyAlignment="1">
      <alignment horizontal="center" vertical="center" wrapText="1"/>
    </xf>
    <xf numFmtId="1" fontId="81" fillId="0" borderId="0" xfId="0" applyNumberFormat="1" applyFont="1" applyFill="1" applyBorder="1" applyAlignment="1">
      <alignment horizontal="center" vertical="center" wrapText="1"/>
    </xf>
    <xf numFmtId="214" fontId="81" fillId="0" borderId="0" xfId="0" applyNumberFormat="1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wrapText="1"/>
    </xf>
    <xf numFmtId="0" fontId="61" fillId="0" borderId="0" xfId="0" applyFont="1" applyFill="1" applyBorder="1" applyAlignment="1">
      <alignment wrapText="1"/>
    </xf>
    <xf numFmtId="0" fontId="61" fillId="0" borderId="0" xfId="0" applyFont="1" applyFill="1" applyBorder="1" applyAlignment="1">
      <alignment horizontal="right" wrapText="1"/>
    </xf>
    <xf numFmtId="0" fontId="73" fillId="0" borderId="10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96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210" fontId="75" fillId="0" borderId="10" xfId="0" applyNumberFormat="1" applyFont="1" applyFill="1" applyBorder="1" applyAlignment="1">
      <alignment horizontal="center" vertical="center" wrapText="1"/>
    </xf>
    <xf numFmtId="214" fontId="75" fillId="0" borderId="0" xfId="0" applyNumberFormat="1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wrapText="1"/>
    </xf>
    <xf numFmtId="0" fontId="72" fillId="0" borderId="0" xfId="0" applyFont="1" applyFill="1" applyAlignment="1">
      <alignment horizontal="center"/>
    </xf>
    <xf numFmtId="0" fontId="61" fillId="0" borderId="0" xfId="0" applyFont="1" applyFill="1" applyAlignment="1">
      <alignment horizontal="center" wrapText="1"/>
    </xf>
    <xf numFmtId="0" fontId="73" fillId="0" borderId="0" xfId="0" applyFont="1" applyFill="1" applyAlignment="1">
      <alignment wrapText="1"/>
    </xf>
    <xf numFmtId="214" fontId="73" fillId="0" borderId="0" xfId="0" applyNumberFormat="1" applyFont="1" applyFill="1" applyAlignment="1">
      <alignment wrapText="1"/>
    </xf>
    <xf numFmtId="0" fontId="90" fillId="0" borderId="0" xfId="0" applyFont="1" applyFill="1" applyBorder="1" applyAlignment="1">
      <alignment horizontal="center" wrapText="1"/>
    </xf>
    <xf numFmtId="214" fontId="75" fillId="0" borderId="13" xfId="0" applyNumberFormat="1" applyFont="1" applyFill="1" applyBorder="1" applyAlignment="1">
      <alignment horizontal="center" vertical="center" wrapText="1"/>
    </xf>
    <xf numFmtId="210" fontId="75" fillId="0" borderId="13" xfId="0" applyNumberFormat="1" applyFont="1" applyFill="1" applyBorder="1" applyAlignment="1">
      <alignment horizontal="center" vertical="center" wrapText="1"/>
    </xf>
    <xf numFmtId="1" fontId="109" fillId="0" borderId="0" xfId="0" applyNumberFormat="1" applyFont="1" applyFill="1" applyBorder="1" applyAlignment="1">
      <alignment horizontal="center" vertical="center"/>
    </xf>
    <xf numFmtId="214" fontId="4" fillId="0" borderId="0" xfId="63" applyNumberFormat="1" applyFont="1" applyBorder="1" applyAlignment="1">
      <alignment vertical="center"/>
      <protection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/>
    </xf>
    <xf numFmtId="0" fontId="91" fillId="0" borderId="0" xfId="57" applyFont="1" applyFill="1" applyAlignment="1">
      <alignment horizontal="center"/>
      <protection/>
    </xf>
    <xf numFmtId="1" fontId="42" fillId="0" borderId="0" xfId="0" applyNumberFormat="1" applyFont="1" applyFill="1" applyAlignment="1">
      <alignment/>
    </xf>
    <xf numFmtId="0" fontId="20" fillId="0" borderId="10" xfId="57" applyFont="1" applyFill="1" applyBorder="1" applyAlignment="1">
      <alignment horizontal="center" vertical="center" wrapText="1"/>
      <protection/>
    </xf>
    <xf numFmtId="0" fontId="92" fillId="0" borderId="10" xfId="57" applyFont="1" applyFill="1" applyBorder="1" applyAlignment="1">
      <alignment horizontal="center" vertical="center" wrapText="1"/>
      <protection/>
    </xf>
    <xf numFmtId="1" fontId="106" fillId="0" borderId="0" xfId="0" applyNumberFormat="1" applyFont="1" applyFill="1" applyAlignment="1">
      <alignment horizontal="center" vertical="center"/>
    </xf>
    <xf numFmtId="0" fontId="106" fillId="0" borderId="0" xfId="0" applyFont="1" applyFill="1" applyAlignment="1">
      <alignment horizontal="center" vertical="center"/>
    </xf>
    <xf numFmtId="0" fontId="108" fillId="0" borderId="0" xfId="0" applyFont="1" applyFill="1" applyAlignment="1">
      <alignment vertical="center"/>
    </xf>
    <xf numFmtId="1" fontId="108" fillId="0" borderId="0" xfId="0" applyNumberFormat="1" applyFont="1" applyFill="1" applyAlignment="1">
      <alignment vertical="center"/>
    </xf>
    <xf numFmtId="1" fontId="42" fillId="0" borderId="0" xfId="0" applyNumberFormat="1" applyFont="1" applyFill="1" applyAlignment="1">
      <alignment/>
    </xf>
    <xf numFmtId="1" fontId="42" fillId="0" borderId="0" xfId="0" applyNumberFormat="1" applyFont="1" applyFill="1" applyBorder="1" applyAlignment="1">
      <alignment/>
    </xf>
    <xf numFmtId="0" fontId="41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6" fillId="0" borderId="0" xfId="57" applyFont="1" applyFill="1" applyAlignment="1">
      <alignment horizontal="center" vertical="center" wrapText="1"/>
      <protection/>
    </xf>
    <xf numFmtId="0" fontId="6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Alignment="1">
      <alignment horizontal="center" vertical="center" wrapText="1"/>
      <protection/>
    </xf>
    <xf numFmtId="0" fontId="69" fillId="0" borderId="0" xfId="57" applyFont="1" applyFill="1" applyAlignment="1">
      <alignment horizontal="center" vertical="center" wrapText="1"/>
      <protection/>
    </xf>
    <xf numFmtId="0" fontId="71" fillId="0" borderId="0" xfId="57" applyFont="1" applyFill="1" applyAlignment="1">
      <alignment horizontal="center" vertical="center" wrapText="1"/>
      <protection/>
    </xf>
    <xf numFmtId="212" fontId="6" fillId="0" borderId="0" xfId="57" applyNumberFormat="1" applyFont="1" applyFill="1" applyAlignment="1">
      <alignment horizontal="center" vertical="center" wrapText="1"/>
      <protection/>
    </xf>
    <xf numFmtId="0" fontId="10" fillId="0" borderId="0" xfId="57" applyFont="1" applyFill="1" applyAlignment="1">
      <alignment horizontal="center" vertical="center" wrapText="1"/>
      <protection/>
    </xf>
    <xf numFmtId="0" fontId="11" fillId="0" borderId="0" xfId="57" applyFont="1" applyFill="1" applyAlignment="1">
      <alignment horizontal="center" vertical="center" wrapText="1"/>
      <protection/>
    </xf>
    <xf numFmtId="0" fontId="63" fillId="0" borderId="0" xfId="57" applyFont="1" applyFill="1" applyAlignment="1">
      <alignment horizontal="center" vertical="center" wrapText="1"/>
      <protection/>
    </xf>
    <xf numFmtId="214" fontId="48" fillId="0" borderId="0" xfId="57" applyNumberFormat="1" applyFont="1" applyFill="1" applyAlignment="1">
      <alignment horizontal="center" vertical="center" wrapText="1"/>
      <protection/>
    </xf>
    <xf numFmtId="214" fontId="70" fillId="0" borderId="0" xfId="57" applyNumberFormat="1" applyFont="1" applyFill="1" applyAlignment="1">
      <alignment horizontal="center" vertical="center" wrapText="1"/>
      <protection/>
    </xf>
    <xf numFmtId="214" fontId="70" fillId="0" borderId="0" xfId="57" applyNumberFormat="1" applyFont="1" applyFill="1" applyBorder="1" applyAlignment="1">
      <alignment horizontal="center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153" fillId="0" borderId="10" xfId="57" applyFont="1" applyFill="1" applyBorder="1" applyAlignment="1">
      <alignment horizontal="center" vertical="center" wrapText="1"/>
      <protection/>
    </xf>
    <xf numFmtId="214" fontId="72" fillId="0" borderId="10" xfId="57" applyNumberFormat="1" applyFont="1" applyFill="1" applyBorder="1" applyAlignment="1">
      <alignment horizontal="center" vertical="center" wrapText="1"/>
      <protection/>
    </xf>
    <xf numFmtId="186" fontId="153" fillId="0" borderId="0" xfId="57" applyNumberFormat="1" applyFont="1" applyFill="1" applyBorder="1" applyAlignment="1">
      <alignment horizontal="center" vertical="center" wrapText="1"/>
      <protection/>
    </xf>
    <xf numFmtId="210" fontId="153" fillId="0" borderId="10" xfId="57" applyNumberFormat="1" applyFont="1" applyFill="1" applyBorder="1" applyAlignment="1">
      <alignment horizontal="center" vertical="center" wrapText="1"/>
      <protection/>
    </xf>
    <xf numFmtId="214" fontId="153" fillId="0" borderId="15" xfId="57" applyNumberFormat="1" applyFont="1" applyFill="1" applyBorder="1" applyAlignment="1">
      <alignment horizontal="center" vertical="center" wrapText="1"/>
      <protection/>
    </xf>
    <xf numFmtId="214" fontId="153" fillId="0" borderId="14" xfId="57" applyNumberFormat="1" applyFont="1" applyFill="1" applyBorder="1" applyAlignment="1">
      <alignment horizontal="center" vertical="center" wrapText="1"/>
      <protection/>
    </xf>
    <xf numFmtId="0" fontId="153" fillId="0" borderId="16" xfId="57" applyFont="1" applyFill="1" applyBorder="1" applyAlignment="1">
      <alignment horizontal="center" vertical="center" wrapText="1"/>
      <protection/>
    </xf>
    <xf numFmtId="0" fontId="153" fillId="0" borderId="0" xfId="57" applyFont="1" applyFill="1" applyBorder="1" applyAlignment="1">
      <alignment horizontal="center" vertical="center" wrapText="1"/>
      <protection/>
    </xf>
    <xf numFmtId="0" fontId="72" fillId="0" borderId="0" xfId="57" applyFont="1" applyFill="1" applyBorder="1" applyAlignment="1">
      <alignment horizontal="center" vertical="center" wrapText="1"/>
      <protection/>
    </xf>
    <xf numFmtId="186" fontId="72" fillId="0" borderId="0" xfId="57" applyNumberFormat="1" applyFont="1" applyFill="1" applyBorder="1" applyAlignment="1">
      <alignment horizontal="center" vertical="center" wrapText="1"/>
      <protection/>
    </xf>
    <xf numFmtId="210" fontId="72" fillId="0" borderId="10" xfId="57" applyNumberFormat="1" applyFont="1" applyFill="1" applyBorder="1" applyAlignment="1">
      <alignment horizontal="center" vertical="center" wrapText="1"/>
      <protection/>
    </xf>
    <xf numFmtId="214" fontId="72" fillId="0" borderId="14" xfId="57" applyNumberFormat="1" applyFont="1" applyFill="1" applyBorder="1" applyAlignment="1">
      <alignment horizontal="center" vertical="center" wrapText="1"/>
      <protection/>
    </xf>
    <xf numFmtId="0" fontId="72" fillId="0" borderId="16" xfId="57" applyFont="1" applyFill="1" applyBorder="1" applyAlignment="1">
      <alignment horizontal="center" vertical="center" wrapText="1"/>
      <protection/>
    </xf>
    <xf numFmtId="0" fontId="154" fillId="0" borderId="0" xfId="57" applyFont="1" applyFill="1" applyBorder="1" applyAlignment="1">
      <alignment horizontal="center" vertical="center" wrapText="1"/>
      <protection/>
    </xf>
    <xf numFmtId="186" fontId="154" fillId="0" borderId="0" xfId="57" applyNumberFormat="1" applyFont="1" applyFill="1" applyBorder="1" applyAlignment="1">
      <alignment horizontal="center" vertical="center" wrapText="1"/>
      <protection/>
    </xf>
    <xf numFmtId="210" fontId="154" fillId="0" borderId="10" xfId="57" applyNumberFormat="1" applyFont="1" applyFill="1" applyBorder="1" applyAlignment="1">
      <alignment horizontal="center" vertical="center" wrapText="1"/>
      <protection/>
    </xf>
    <xf numFmtId="0" fontId="72" fillId="0" borderId="10" xfId="57" applyFont="1" applyFill="1" applyBorder="1" applyAlignment="1">
      <alignment horizontal="center" vertical="center" wrapText="1"/>
      <protection/>
    </xf>
    <xf numFmtId="214" fontId="154" fillId="0" borderId="14" xfId="57" applyNumberFormat="1" applyFont="1" applyFill="1" applyBorder="1" applyAlignment="1">
      <alignment horizontal="center" vertical="center" wrapText="1"/>
      <protection/>
    </xf>
    <xf numFmtId="214" fontId="153" fillId="0" borderId="17" xfId="57" applyNumberFormat="1" applyFont="1" applyFill="1" applyBorder="1" applyAlignment="1">
      <alignment horizontal="center" vertical="center" wrapText="1"/>
      <protection/>
    </xf>
    <xf numFmtId="0" fontId="72" fillId="0" borderId="18" xfId="57" applyFont="1" applyFill="1" applyBorder="1" applyAlignment="1">
      <alignment horizontal="center" vertical="center" wrapText="1"/>
      <protection/>
    </xf>
    <xf numFmtId="186" fontId="155" fillId="0" borderId="0" xfId="57" applyNumberFormat="1" applyFont="1" applyFill="1" applyBorder="1" applyAlignment="1">
      <alignment horizontal="center" vertical="center" wrapText="1"/>
      <protection/>
    </xf>
    <xf numFmtId="210" fontId="155" fillId="0" borderId="10" xfId="57" applyNumberFormat="1" applyFont="1" applyFill="1" applyBorder="1" applyAlignment="1">
      <alignment horizontal="center" vertical="center" wrapText="1"/>
      <protection/>
    </xf>
    <xf numFmtId="214" fontId="156" fillId="0" borderId="14" xfId="57" applyNumberFormat="1" applyFont="1" applyFill="1" applyBorder="1" applyAlignment="1">
      <alignment horizontal="center" vertical="center" wrapText="1"/>
      <protection/>
    </xf>
    <xf numFmtId="0" fontId="155" fillId="0" borderId="0" xfId="57" applyFont="1" applyFill="1" applyBorder="1" applyAlignment="1">
      <alignment horizontal="center" vertical="center" wrapText="1"/>
      <protection/>
    </xf>
    <xf numFmtId="214" fontId="154" fillId="0" borderId="0" xfId="57" applyNumberFormat="1" applyFont="1" applyFill="1" applyBorder="1" applyAlignment="1">
      <alignment horizontal="center" vertical="center" wrapText="1"/>
      <protection/>
    </xf>
    <xf numFmtId="0" fontId="154" fillId="0" borderId="10" xfId="57" applyFont="1" applyFill="1" applyBorder="1" applyAlignment="1">
      <alignment horizontal="center" vertical="center" wrapText="1"/>
      <protection/>
    </xf>
    <xf numFmtId="214" fontId="155" fillId="0" borderId="0" xfId="57" applyNumberFormat="1" applyFont="1" applyFill="1" applyBorder="1" applyAlignment="1">
      <alignment horizontal="center" vertical="center" wrapText="1"/>
      <protection/>
    </xf>
    <xf numFmtId="0" fontId="155" fillId="0" borderId="10" xfId="57" applyFont="1" applyFill="1" applyBorder="1" applyAlignment="1">
      <alignment horizontal="center" vertical="center" wrapText="1"/>
      <protection/>
    </xf>
    <xf numFmtId="0" fontId="57" fillId="0" borderId="0" xfId="57" applyFont="1" applyFill="1" applyBorder="1" applyAlignment="1">
      <alignment horizontal="center" vertical="center" wrapText="1"/>
      <protection/>
    </xf>
    <xf numFmtId="212" fontId="157" fillId="0" borderId="0" xfId="57" applyNumberFormat="1" applyFont="1" applyFill="1" applyAlignment="1">
      <alignment horizontal="center" vertical="center" wrapText="1"/>
      <protection/>
    </xf>
    <xf numFmtId="0" fontId="157" fillId="0" borderId="0" xfId="57" applyFont="1" applyFill="1" applyAlignment="1">
      <alignment horizontal="center" vertical="center" wrapText="1"/>
      <protection/>
    </xf>
    <xf numFmtId="214" fontId="157" fillId="0" borderId="0" xfId="57" applyNumberFormat="1" applyFont="1" applyFill="1" applyAlignment="1">
      <alignment horizontal="center" vertical="center" wrapText="1"/>
      <protection/>
    </xf>
    <xf numFmtId="186" fontId="154" fillId="0" borderId="0" xfId="57" applyNumberFormat="1" applyFont="1" applyFill="1" applyAlignment="1">
      <alignment horizontal="center" vertical="center" wrapText="1"/>
      <protection/>
    </xf>
    <xf numFmtId="0" fontId="157" fillId="0" borderId="0" xfId="57" applyFont="1" applyFill="1" applyBorder="1" applyAlignment="1">
      <alignment horizontal="center" vertical="center" wrapText="1"/>
      <protection/>
    </xf>
    <xf numFmtId="214" fontId="157" fillId="0" borderId="0" xfId="57" applyNumberFormat="1" applyFont="1" applyFill="1" applyBorder="1" applyAlignment="1">
      <alignment horizontal="center" vertical="center" wrapText="1"/>
      <protection/>
    </xf>
    <xf numFmtId="212" fontId="63" fillId="0" borderId="0" xfId="57" applyNumberFormat="1" applyFont="1" applyFill="1" applyAlignment="1">
      <alignment horizontal="center" vertical="center" wrapText="1"/>
      <protection/>
    </xf>
    <xf numFmtId="186" fontId="100" fillId="0" borderId="0" xfId="0" applyNumberFormat="1" applyFont="1" applyFill="1" applyBorder="1" applyAlignment="1">
      <alignment horizontal="center" vertical="center" wrapText="1"/>
    </xf>
    <xf numFmtId="0" fontId="100" fillId="0" borderId="0" xfId="0" applyFont="1" applyFill="1" applyBorder="1" applyAlignment="1">
      <alignment horizontal="center" vertical="center" wrapText="1"/>
    </xf>
    <xf numFmtId="214" fontId="100" fillId="0" borderId="0" xfId="0" applyNumberFormat="1" applyFont="1" applyFill="1" applyBorder="1" applyAlignment="1">
      <alignment horizontal="center" vertical="center" wrapText="1"/>
    </xf>
    <xf numFmtId="212" fontId="11" fillId="0" borderId="0" xfId="57" applyNumberFormat="1" applyFont="1" applyFill="1" applyAlignment="1">
      <alignment horizontal="center" vertical="center" wrapText="1"/>
      <protection/>
    </xf>
    <xf numFmtId="214" fontId="11" fillId="0" borderId="0" xfId="57" applyNumberFormat="1" applyFont="1" applyFill="1" applyAlignment="1">
      <alignment horizontal="center" vertical="center" wrapText="1"/>
      <protection/>
    </xf>
    <xf numFmtId="186" fontId="63" fillId="0" borderId="0" xfId="57" applyNumberFormat="1" applyFont="1" applyFill="1" applyAlignment="1">
      <alignment horizontal="center" vertical="center" wrapText="1"/>
      <protection/>
    </xf>
    <xf numFmtId="0" fontId="63" fillId="0" borderId="0" xfId="0" applyFont="1" applyFill="1" applyAlignment="1">
      <alignment horizontal="center" vertical="center" wrapText="1"/>
    </xf>
    <xf numFmtId="214" fontId="11" fillId="0" borderId="0" xfId="57" applyNumberFormat="1" applyFont="1" applyFill="1" applyBorder="1" applyAlignment="1">
      <alignment horizontal="center" vertical="center" wrapText="1"/>
      <protection/>
    </xf>
    <xf numFmtId="212" fontId="11" fillId="0" borderId="0" xfId="57" applyNumberFormat="1" applyFont="1" applyFill="1" applyBorder="1" applyAlignment="1">
      <alignment horizontal="center" vertical="center" wrapText="1"/>
      <protection/>
    </xf>
    <xf numFmtId="188" fontId="13" fillId="0" borderId="0" xfId="57" applyNumberFormat="1" applyFont="1" applyFill="1" applyAlignment="1">
      <alignment horizontal="center" vertical="center" wrapText="1"/>
      <protection/>
    </xf>
    <xf numFmtId="0" fontId="13" fillId="0" borderId="0" xfId="0" applyFont="1" applyFill="1" applyAlignment="1">
      <alignment horizontal="center"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71" fillId="0" borderId="0" xfId="57" applyFont="1" applyFill="1" applyBorder="1" applyAlignment="1">
      <alignment horizontal="center" vertical="center" wrapText="1"/>
      <protection/>
    </xf>
    <xf numFmtId="189" fontId="71" fillId="0" borderId="0" xfId="57" applyNumberFormat="1" applyFont="1" applyFill="1" applyAlignment="1">
      <alignment horizontal="center" vertical="center" wrapText="1"/>
      <protection/>
    </xf>
    <xf numFmtId="9" fontId="63" fillId="0" borderId="0" xfId="66" applyFont="1" applyFill="1" applyAlignment="1">
      <alignment horizontal="center" vertical="center" wrapText="1"/>
    </xf>
    <xf numFmtId="2" fontId="13" fillId="0" borderId="0" xfId="57" applyNumberFormat="1" applyFont="1" applyFill="1" applyBorder="1" applyAlignment="1">
      <alignment horizontal="center" vertical="center" wrapText="1"/>
      <protection/>
    </xf>
    <xf numFmtId="2" fontId="70" fillId="0" borderId="0" xfId="57" applyNumberFormat="1" applyFont="1" applyFill="1" applyBorder="1" applyAlignment="1">
      <alignment horizontal="center" vertical="center" wrapText="1"/>
      <protection/>
    </xf>
    <xf numFmtId="0" fontId="4" fillId="0" borderId="0" xfId="57" applyFont="1" applyFill="1" applyAlignment="1">
      <alignment horizontal="center" vertical="center" wrapText="1"/>
      <protection/>
    </xf>
    <xf numFmtId="214" fontId="13" fillId="0" borderId="0" xfId="57" applyNumberFormat="1" applyFont="1" applyFill="1" applyBorder="1" applyAlignment="1">
      <alignment horizontal="center" vertical="center" wrapText="1"/>
      <protection/>
    </xf>
    <xf numFmtId="214" fontId="158" fillId="0" borderId="10" xfId="0" applyNumberFormat="1" applyFont="1" applyFill="1" applyBorder="1" applyAlignment="1">
      <alignment horizontal="center" vertical="center" wrapText="1"/>
    </xf>
    <xf numFmtId="214" fontId="153" fillId="0" borderId="10" xfId="57" applyNumberFormat="1" applyFont="1" applyFill="1" applyBorder="1" applyAlignment="1">
      <alignment horizontal="center" vertical="center" wrapText="1"/>
      <protection/>
    </xf>
    <xf numFmtId="0" fontId="60" fillId="0" borderId="10" xfId="0" applyFont="1" applyFill="1" applyBorder="1" applyAlignment="1">
      <alignment horizontal="center" vertical="center" wrapText="1"/>
    </xf>
    <xf numFmtId="0" fontId="88" fillId="0" borderId="0" xfId="0" applyFont="1" applyFill="1" applyAlignment="1">
      <alignment horizontal="center" vertical="center" wrapText="1"/>
    </xf>
    <xf numFmtId="0" fontId="88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89" fillId="0" borderId="0" xfId="0" applyFont="1" applyFill="1" applyBorder="1" applyAlignment="1">
      <alignment horizontal="center" vertical="center" wrapText="1"/>
    </xf>
    <xf numFmtId="0" fontId="99" fillId="0" borderId="0" xfId="0" applyFont="1" applyFill="1" applyAlignment="1">
      <alignment horizontal="center" vertical="center" wrapText="1"/>
    </xf>
    <xf numFmtId="49" fontId="79" fillId="0" borderId="13" xfId="0" applyNumberFormat="1" applyFont="1" applyFill="1" applyBorder="1" applyAlignment="1">
      <alignment horizontal="center" vertical="center" wrapText="1"/>
    </xf>
    <xf numFmtId="49" fontId="79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49" fontId="42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63" fillId="0" borderId="10" xfId="57" applyFont="1" applyFill="1" applyBorder="1" applyAlignment="1">
      <alignment horizontal="center" vertical="center" wrapText="1"/>
      <protection/>
    </xf>
    <xf numFmtId="0" fontId="42" fillId="0" borderId="0" xfId="0" applyFont="1" applyFill="1" applyBorder="1" applyAlignment="1">
      <alignment horizontal="center" vertical="center" wrapText="1"/>
    </xf>
    <xf numFmtId="2" fontId="42" fillId="0" borderId="10" xfId="0" applyNumberFormat="1" applyFont="1" applyFill="1" applyBorder="1" applyAlignment="1">
      <alignment horizontal="center" vertical="center" wrapText="1"/>
    </xf>
    <xf numFmtId="214" fontId="42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103" fillId="0" borderId="10" xfId="0" applyFont="1" applyFill="1" applyBorder="1" applyAlignment="1">
      <alignment horizontal="center" vertical="center" wrapText="1"/>
    </xf>
    <xf numFmtId="214" fontId="103" fillId="0" borderId="10" xfId="0" applyNumberFormat="1" applyFont="1" applyFill="1" applyBorder="1" applyAlignment="1">
      <alignment horizontal="center" vertical="center" wrapText="1"/>
    </xf>
    <xf numFmtId="214" fontId="42" fillId="0" borderId="0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214" fontId="42" fillId="0" borderId="0" xfId="0" applyNumberFormat="1" applyFont="1" applyFill="1" applyBorder="1" applyAlignment="1">
      <alignment horizontal="center" vertical="center" wrapText="1"/>
    </xf>
    <xf numFmtId="0" fontId="104" fillId="0" borderId="10" xfId="0" applyFont="1" applyFill="1" applyBorder="1" applyAlignment="1">
      <alignment horizontal="center" vertical="center" wrapText="1"/>
    </xf>
    <xf numFmtId="214" fontId="104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214" fontId="0" fillId="0" borderId="0" xfId="0" applyNumberFormat="1" applyFont="1" applyFill="1" applyAlignment="1">
      <alignment horizontal="center" vertical="center" wrapText="1"/>
    </xf>
    <xf numFmtId="214" fontId="0" fillId="0" borderId="0" xfId="0" applyNumberFormat="1" applyFill="1" applyAlignment="1">
      <alignment horizontal="center" vertical="center" wrapText="1"/>
    </xf>
    <xf numFmtId="214" fontId="76" fillId="0" borderId="0" xfId="0" applyNumberFormat="1" applyFont="1" applyFill="1" applyBorder="1" applyAlignment="1">
      <alignment horizontal="center" vertical="center" wrapText="1"/>
    </xf>
    <xf numFmtId="1" fontId="75" fillId="0" borderId="10" xfId="0" applyNumberFormat="1" applyFont="1" applyFill="1" applyBorder="1" applyAlignment="1">
      <alignment horizontal="center" vertical="center" wrapText="1"/>
    </xf>
    <xf numFmtId="1" fontId="76" fillId="0" borderId="0" xfId="0" applyNumberFormat="1" applyFont="1" applyFill="1" applyBorder="1" applyAlignment="1">
      <alignment horizontal="center" vertical="center" wrapText="1"/>
    </xf>
    <xf numFmtId="2" fontId="84" fillId="0" borderId="10" xfId="0" applyNumberFormat="1" applyFont="1" applyFill="1" applyBorder="1" applyAlignment="1">
      <alignment horizontal="center" vertical="center" wrapText="1"/>
    </xf>
    <xf numFmtId="2" fontId="84" fillId="0" borderId="13" xfId="0" applyNumberFormat="1" applyFont="1" applyFill="1" applyBorder="1" applyAlignment="1">
      <alignment horizontal="center" vertical="center" wrapText="1"/>
    </xf>
    <xf numFmtId="2" fontId="84" fillId="0" borderId="14" xfId="0" applyNumberFormat="1" applyFont="1" applyFill="1" applyBorder="1" applyAlignment="1">
      <alignment horizontal="center" vertical="center" wrapText="1"/>
    </xf>
    <xf numFmtId="2" fontId="75" fillId="0" borderId="10" xfId="0" applyNumberFormat="1" applyFont="1" applyFill="1" applyBorder="1" applyAlignment="1">
      <alignment horizontal="center" vertical="center" wrapText="1"/>
    </xf>
    <xf numFmtId="2" fontId="71" fillId="0" borderId="0" xfId="57" applyNumberFormat="1" applyFont="1" applyFill="1" applyAlignment="1">
      <alignment horizontal="center" vertical="center" wrapText="1"/>
      <protection/>
    </xf>
    <xf numFmtId="1" fontId="11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210" fontId="111" fillId="35" borderId="0" xfId="63" applyNumberFormat="1" applyFont="1" applyFill="1" applyBorder="1" applyAlignment="1">
      <alignment vertical="center" textRotation="90"/>
      <protection/>
    </xf>
    <xf numFmtId="2" fontId="112" fillId="0" borderId="0" xfId="63" applyNumberFormat="1" applyFont="1" applyAlignment="1">
      <alignment horizontal="center" vertical="center" textRotation="90"/>
      <protection/>
    </xf>
    <xf numFmtId="0" fontId="76" fillId="0" borderId="10" xfId="0" applyFont="1" applyFill="1" applyBorder="1" applyAlignment="1">
      <alignment horizontal="center" vertical="center" wrapText="1"/>
    </xf>
    <xf numFmtId="214" fontId="76" fillId="0" borderId="10" xfId="0" applyNumberFormat="1" applyFont="1" applyFill="1" applyBorder="1" applyAlignment="1">
      <alignment horizontal="center" vertical="center" wrapText="1"/>
    </xf>
    <xf numFmtId="2" fontId="76" fillId="0" borderId="10" xfId="0" applyNumberFormat="1" applyFont="1" applyFill="1" applyBorder="1" applyAlignment="1">
      <alignment horizontal="center" vertical="center" wrapText="1"/>
    </xf>
    <xf numFmtId="0" fontId="12" fillId="0" borderId="10" xfId="57" applyFont="1" applyFill="1" applyBorder="1" applyAlignment="1">
      <alignment horizontal="center" vertical="center" wrapText="1"/>
      <protection/>
    </xf>
    <xf numFmtId="214" fontId="15" fillId="0" borderId="10" xfId="57" applyNumberFormat="1" applyFont="1" applyFill="1" applyBorder="1" applyAlignment="1">
      <alignment horizontal="center" vertical="center" wrapText="1"/>
      <protection/>
    </xf>
    <xf numFmtId="0" fontId="105" fillId="0" borderId="10" xfId="57" applyFont="1" applyFill="1" applyBorder="1" applyAlignment="1">
      <alignment horizontal="center" vertical="center"/>
      <protection/>
    </xf>
    <xf numFmtId="0" fontId="107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214" fontId="103" fillId="0" borderId="0" xfId="0" applyNumberFormat="1" applyFont="1" applyFill="1" applyAlignment="1">
      <alignment horizontal="center" vertical="center" wrapText="1"/>
    </xf>
    <xf numFmtId="214" fontId="84" fillId="0" borderId="13" xfId="0" applyNumberFormat="1" applyFont="1" applyFill="1" applyBorder="1" applyAlignment="1">
      <alignment horizontal="center" vertical="center" wrapText="1"/>
    </xf>
    <xf numFmtId="214" fontId="84" fillId="0" borderId="14" xfId="0" applyNumberFormat="1" applyFont="1" applyFill="1" applyBorder="1" applyAlignment="1">
      <alignment horizontal="center" vertical="center" wrapText="1"/>
    </xf>
    <xf numFmtId="214" fontId="6" fillId="0" borderId="0" xfId="63" applyNumberFormat="1" applyFont="1">
      <alignment/>
      <protection/>
    </xf>
    <xf numFmtId="2" fontId="6" fillId="0" borderId="0" xfId="63" applyNumberFormat="1" applyFont="1">
      <alignment/>
      <protection/>
    </xf>
    <xf numFmtId="214" fontId="42" fillId="0" borderId="0" xfId="0" applyNumberFormat="1" applyFont="1" applyFill="1" applyAlignment="1">
      <alignment horizontal="center" vertical="center" wrapText="1"/>
    </xf>
    <xf numFmtId="1" fontId="105" fillId="0" borderId="10" xfId="57" applyNumberFormat="1" applyFont="1" applyFill="1" applyBorder="1" applyAlignment="1">
      <alignment horizontal="center" vertical="center"/>
      <protection/>
    </xf>
    <xf numFmtId="0" fontId="72" fillId="0" borderId="0" xfId="0" applyFont="1" applyFill="1" applyAlignment="1">
      <alignment horizontal="center"/>
    </xf>
    <xf numFmtId="0" fontId="72" fillId="0" borderId="0" xfId="0" applyFont="1" applyFill="1" applyAlignment="1">
      <alignment horizontal="center" vertical="center"/>
    </xf>
    <xf numFmtId="0" fontId="45" fillId="0" borderId="0" xfId="57" applyFont="1" applyFill="1" applyAlignment="1">
      <alignment horizontal="center"/>
      <protection/>
    </xf>
    <xf numFmtId="0" fontId="82" fillId="0" borderId="0" xfId="0" applyFont="1" applyFill="1" applyBorder="1" applyAlignment="1">
      <alignment horizontal="left" wrapText="1"/>
    </xf>
    <xf numFmtId="0" fontId="61" fillId="0" borderId="0" xfId="0" applyFont="1" applyFill="1" applyAlignment="1">
      <alignment horizontal="center" wrapText="1"/>
    </xf>
    <xf numFmtId="0" fontId="73" fillId="0" borderId="10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top"/>
    </xf>
    <xf numFmtId="0" fontId="75" fillId="0" borderId="0" xfId="0" applyFont="1" applyFill="1" applyBorder="1" applyAlignment="1">
      <alignment horizontal="center" vertical="center" wrapText="1"/>
    </xf>
    <xf numFmtId="0" fontId="97" fillId="0" borderId="10" xfId="0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 horizontal="center"/>
    </xf>
    <xf numFmtId="0" fontId="5" fillId="0" borderId="0" xfId="57" applyFont="1" applyFill="1" applyAlignment="1">
      <alignment horizontal="right"/>
      <protection/>
    </xf>
    <xf numFmtId="0" fontId="40" fillId="0" borderId="0" xfId="57" applyFont="1" applyFill="1" applyAlignment="1">
      <alignment horizontal="center"/>
      <protection/>
    </xf>
    <xf numFmtId="0" fontId="98" fillId="0" borderId="0" xfId="57" applyFont="1" applyFill="1" applyAlignment="1">
      <alignment horizontal="center"/>
      <protection/>
    </xf>
    <xf numFmtId="0" fontId="80" fillId="0" borderId="0" xfId="0" applyFont="1" applyFill="1" applyAlignment="1">
      <alignment horizont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96" fillId="0" borderId="10" xfId="0" applyFont="1" applyFill="1" applyBorder="1" applyAlignment="1">
      <alignment horizontal="center" vertical="center" wrapText="1"/>
    </xf>
    <xf numFmtId="0" fontId="59" fillId="0" borderId="0" xfId="57" applyFont="1" applyFill="1" applyAlignment="1">
      <alignment horizontal="center" vertical="center" wrapText="1"/>
      <protection/>
    </xf>
    <xf numFmtId="0" fontId="8" fillId="0" borderId="0" xfId="57" applyFont="1" applyFill="1" applyAlignment="1">
      <alignment horizontal="center" vertical="center" wrapText="1"/>
      <protection/>
    </xf>
    <xf numFmtId="0" fontId="18" fillId="0" borderId="0" xfId="57" applyFont="1" applyFill="1" applyAlignment="1">
      <alignment horizontal="center" vertical="center" wrapText="1"/>
      <protection/>
    </xf>
    <xf numFmtId="0" fontId="13" fillId="0" borderId="10" xfId="57" applyFont="1" applyFill="1" applyBorder="1" applyAlignment="1">
      <alignment horizontal="center" vertical="center" wrapText="1"/>
      <protection/>
    </xf>
    <xf numFmtId="0" fontId="13" fillId="0" borderId="13" xfId="57" applyFont="1" applyFill="1" applyBorder="1" applyAlignment="1">
      <alignment horizontal="center" vertical="center" wrapText="1"/>
      <protection/>
    </xf>
    <xf numFmtId="0" fontId="13" fillId="0" borderId="17" xfId="57" applyFont="1" applyFill="1" applyBorder="1" applyAlignment="1">
      <alignment horizontal="center" vertical="center" wrapText="1"/>
      <protection/>
    </xf>
    <xf numFmtId="0" fontId="13" fillId="0" borderId="14" xfId="57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>
      <alignment horizontal="center" vertical="center" wrapText="1"/>
    </xf>
    <xf numFmtId="0" fontId="72" fillId="0" borderId="0" xfId="57" applyFont="1" applyFill="1" applyBorder="1" applyAlignment="1">
      <alignment horizontal="center" vertical="center" wrapText="1"/>
      <protection/>
    </xf>
    <xf numFmtId="0" fontId="50" fillId="0" borderId="10" xfId="57" applyFont="1" applyFill="1" applyBorder="1" applyAlignment="1">
      <alignment horizontal="center" vertical="center" wrapText="1"/>
      <protection/>
    </xf>
    <xf numFmtId="0" fontId="16" fillId="0" borderId="10" xfId="57" applyFont="1" applyFill="1" applyBorder="1" applyAlignment="1">
      <alignment horizontal="center" vertical="center" wrapText="1"/>
      <protection/>
    </xf>
    <xf numFmtId="0" fontId="153" fillId="0" borderId="17" xfId="57" applyFont="1" applyFill="1" applyBorder="1" applyAlignment="1">
      <alignment horizontal="center" vertical="center" wrapText="1"/>
      <protection/>
    </xf>
    <xf numFmtId="0" fontId="153" fillId="0" borderId="14" xfId="57" applyFont="1" applyFill="1" applyBorder="1" applyAlignment="1">
      <alignment horizontal="center" vertical="center" wrapText="1"/>
      <protection/>
    </xf>
    <xf numFmtId="0" fontId="14" fillId="0" borderId="10" xfId="57" applyFont="1" applyFill="1" applyBorder="1" applyAlignment="1">
      <alignment horizontal="center" vertical="center" wrapText="1"/>
      <protection/>
    </xf>
    <xf numFmtId="1" fontId="102" fillId="35" borderId="10" xfId="63" applyNumberFormat="1" applyFont="1" applyFill="1" applyBorder="1" applyAlignment="1">
      <alignment horizontal="center" vertical="center" textRotation="90"/>
      <protection/>
    </xf>
    <xf numFmtId="0" fontId="21" fillId="0" borderId="13" xfId="63" applyFont="1" applyBorder="1" applyAlignment="1">
      <alignment horizontal="center" vertical="center" wrapText="1"/>
      <protection/>
    </xf>
    <xf numFmtId="0" fontId="21" fillId="0" borderId="14" xfId="63" applyFont="1" applyBorder="1" applyAlignment="1">
      <alignment horizontal="center" vertical="center" wrapText="1"/>
      <protection/>
    </xf>
    <xf numFmtId="0" fontId="21" fillId="0" borderId="10" xfId="63" applyFont="1" applyBorder="1" applyAlignment="1">
      <alignment horizontal="center" vertical="center" wrapText="1"/>
      <protection/>
    </xf>
    <xf numFmtId="0" fontId="22" fillId="0" borderId="16" xfId="63" applyFont="1" applyBorder="1" applyAlignment="1">
      <alignment horizontal="center"/>
      <protection/>
    </xf>
    <xf numFmtId="0" fontId="22" fillId="0" borderId="18" xfId="63" applyFont="1" applyBorder="1" applyAlignment="1">
      <alignment horizontal="center"/>
      <protection/>
    </xf>
    <xf numFmtId="0" fontId="9" fillId="0" borderId="0" xfId="63" applyFont="1" applyAlignment="1">
      <alignment horizontal="right"/>
      <protection/>
    </xf>
    <xf numFmtId="0" fontId="17" fillId="0" borderId="10" xfId="63" applyFont="1" applyBorder="1" applyAlignment="1">
      <alignment horizontal="center" vertical="center" wrapText="1"/>
      <protection/>
    </xf>
    <xf numFmtId="0" fontId="87" fillId="0" borderId="0" xfId="63" applyFont="1" applyAlignment="1">
      <alignment horizontal="center"/>
      <protection/>
    </xf>
    <xf numFmtId="0" fontId="8" fillId="0" borderId="0" xfId="63" applyFont="1" applyAlignment="1">
      <alignment horizontal="center"/>
      <protection/>
    </xf>
    <xf numFmtId="0" fontId="18" fillId="0" borderId="0" xfId="63" applyFont="1" applyAlignment="1">
      <alignment horizontal="center"/>
      <protection/>
    </xf>
    <xf numFmtId="0" fontId="49" fillId="0" borderId="19" xfId="63" applyFont="1" applyBorder="1" applyAlignment="1">
      <alignment horizontal="center"/>
      <protection/>
    </xf>
    <xf numFmtId="0" fontId="17" fillId="0" borderId="13" xfId="63" applyFont="1" applyFill="1" applyBorder="1" applyAlignment="1">
      <alignment horizontal="center" vertical="center" wrapText="1"/>
      <protection/>
    </xf>
    <xf numFmtId="0" fontId="17" fillId="0" borderId="17" xfId="63" applyFont="1" applyFill="1" applyBorder="1" applyAlignment="1">
      <alignment horizontal="center" vertical="center" wrapText="1"/>
      <protection/>
    </xf>
    <xf numFmtId="0" fontId="17" fillId="0" borderId="14" xfId="63" applyFont="1" applyFill="1" applyBorder="1" applyAlignment="1">
      <alignment horizontal="center" vertical="center" wrapText="1"/>
      <protection/>
    </xf>
    <xf numFmtId="0" fontId="13" fillId="0" borderId="20" xfId="63" applyFont="1" applyFill="1" applyBorder="1" applyAlignment="1">
      <alignment horizontal="center" vertical="center" wrapText="1"/>
      <protection/>
    </xf>
    <xf numFmtId="0" fontId="13" fillId="0" borderId="21" xfId="63" applyFont="1" applyFill="1" applyBorder="1" applyAlignment="1">
      <alignment horizontal="center" vertical="center" wrapText="1"/>
      <protection/>
    </xf>
    <xf numFmtId="0" fontId="13" fillId="0" borderId="11" xfId="63" applyFont="1" applyFill="1" applyBorder="1" applyAlignment="1">
      <alignment horizontal="center" vertical="center" wrapText="1"/>
      <protection/>
    </xf>
    <xf numFmtId="0" fontId="17" fillId="0" borderId="16" xfId="63" applyFont="1" applyBorder="1" applyAlignment="1">
      <alignment horizontal="center" vertical="center" wrapText="1"/>
      <protection/>
    </xf>
    <xf numFmtId="0" fontId="17" fillId="0" borderId="22" xfId="63" applyFont="1" applyBorder="1" applyAlignment="1">
      <alignment horizontal="center" vertical="center" wrapText="1"/>
      <protection/>
    </xf>
    <xf numFmtId="0" fontId="17" fillId="0" borderId="18" xfId="63" applyFont="1" applyBorder="1" applyAlignment="1">
      <alignment horizontal="center" vertical="center" wrapText="1"/>
      <protection/>
    </xf>
    <xf numFmtId="0" fontId="49" fillId="0" borderId="0" xfId="63" applyFont="1" applyBorder="1" applyAlignment="1">
      <alignment horizontal="center"/>
      <protection/>
    </xf>
    <xf numFmtId="0" fontId="49" fillId="0" borderId="0" xfId="63" applyFont="1" applyFill="1" applyBorder="1" applyAlignment="1">
      <alignment horizontal="center"/>
      <protection/>
    </xf>
    <xf numFmtId="0" fontId="20" fillId="0" borderId="10" xfId="57" applyFont="1" applyFill="1" applyBorder="1" applyAlignment="1">
      <alignment horizontal="center" vertical="center" wrapText="1"/>
      <protection/>
    </xf>
    <xf numFmtId="0" fontId="93" fillId="0" borderId="0" xfId="0" applyFont="1" applyFill="1" applyAlignment="1">
      <alignment horizontal="right"/>
    </xf>
    <xf numFmtId="0" fontId="94" fillId="0" borderId="0" xfId="57" applyFont="1" applyFill="1" applyAlignment="1">
      <alignment horizontal="center"/>
      <protection/>
    </xf>
    <xf numFmtId="0" fontId="8" fillId="0" borderId="0" xfId="57" applyFont="1" applyFill="1" applyAlignment="1">
      <alignment horizontal="center"/>
      <protection/>
    </xf>
    <xf numFmtId="0" fontId="95" fillId="0" borderId="0" xfId="57" applyFont="1" applyFill="1" applyAlignment="1">
      <alignment horizontal="center"/>
      <protection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62" applyFont="1" applyAlignment="1">
      <alignment horizontal="center"/>
      <protection/>
    </xf>
    <xf numFmtId="0" fontId="41" fillId="0" borderId="12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36" fillId="33" borderId="10" xfId="62" applyFont="1" applyFill="1" applyBorder="1" applyAlignment="1">
      <alignment horizontal="center" vertical="center" wrapText="1"/>
      <protection/>
    </xf>
    <xf numFmtId="0" fontId="36" fillId="0" borderId="10" xfId="62" applyFont="1" applyBorder="1" applyAlignment="1">
      <alignment horizontal="center" vertical="center" wrapText="1"/>
      <protection/>
    </xf>
    <xf numFmtId="0" fontId="36" fillId="34" borderId="10" xfId="62" applyFont="1" applyFill="1" applyBorder="1" applyAlignment="1">
      <alignment horizontal="center" vertical="center" wrapText="1"/>
      <protection/>
    </xf>
    <xf numFmtId="0" fontId="29" fillId="0" borderId="0" xfId="62" applyFont="1" applyAlignment="1">
      <alignment horizontal="center" vertical="center"/>
      <protection/>
    </xf>
    <xf numFmtId="0" fontId="34" fillId="0" borderId="0" xfId="62" applyFont="1" applyAlignment="1">
      <alignment horizontal="center" vertical="center"/>
      <protection/>
    </xf>
    <xf numFmtId="0" fontId="36" fillId="34" borderId="10" xfId="62" applyFont="1" applyFill="1" applyBorder="1" applyAlignment="1">
      <alignment horizontal="center" vertical="center"/>
      <protection/>
    </xf>
    <xf numFmtId="0" fontId="20" fillId="0" borderId="0" xfId="62" applyFont="1" applyAlignment="1">
      <alignment horizontal="center" vertical="center" wrapText="1"/>
      <protection/>
    </xf>
    <xf numFmtId="0" fontId="35" fillId="35" borderId="10" xfId="62" applyFont="1" applyFill="1" applyBorder="1" applyAlignment="1">
      <alignment horizontal="center" vertical="center" wrapText="1"/>
      <protection/>
    </xf>
    <xf numFmtId="0" fontId="37" fillId="0" borderId="10" xfId="62" applyFont="1" applyBorder="1" applyAlignment="1">
      <alignment horizontal="center" vertical="center" wrapText="1"/>
      <protection/>
    </xf>
    <xf numFmtId="0" fontId="58" fillId="0" borderId="13" xfId="62" applyFont="1" applyBorder="1" applyAlignment="1">
      <alignment horizontal="center" vertical="center" wrapText="1"/>
      <protection/>
    </xf>
    <xf numFmtId="0" fontId="58" fillId="0" borderId="17" xfId="62" applyFont="1" applyBorder="1" applyAlignment="1">
      <alignment horizontal="center" vertical="center" wrapText="1"/>
      <protection/>
    </xf>
    <xf numFmtId="0" fontId="58" fillId="0" borderId="14" xfId="62" applyFont="1" applyBorder="1" applyAlignment="1">
      <alignment horizontal="center" vertical="center" wrapText="1"/>
      <protection/>
    </xf>
    <xf numFmtId="0" fontId="36" fillId="36" borderId="16" xfId="62" applyFont="1" applyFill="1" applyBorder="1" applyAlignment="1">
      <alignment horizontal="center" vertical="center" wrapText="1"/>
      <protection/>
    </xf>
    <xf numFmtId="0" fontId="36" fillId="36" borderId="18" xfId="62" applyFont="1" applyFill="1" applyBorder="1" applyAlignment="1">
      <alignment horizontal="center" vertical="center" wrapText="1"/>
      <protection/>
    </xf>
    <xf numFmtId="0" fontId="24" fillId="0" borderId="0" xfId="62" applyFont="1" applyAlignment="1">
      <alignment horizontal="right" vertical="center" wrapText="1"/>
      <protection/>
    </xf>
    <xf numFmtId="0" fontId="35" fillId="34" borderId="10" xfId="62" applyFont="1" applyFill="1" applyBorder="1" applyAlignment="1">
      <alignment horizontal="center" vertical="center" wrapText="1"/>
      <protection/>
    </xf>
    <xf numFmtId="0" fontId="36" fillId="34" borderId="16" xfId="62" applyFont="1" applyFill="1" applyBorder="1" applyAlignment="1">
      <alignment horizontal="center" vertical="center" wrapText="1"/>
      <protection/>
    </xf>
    <xf numFmtId="0" fontId="36" fillId="34" borderId="22" xfId="62" applyFont="1" applyFill="1" applyBorder="1" applyAlignment="1">
      <alignment horizontal="center" vertical="center" wrapText="1"/>
      <protection/>
    </xf>
    <xf numFmtId="0" fontId="35" fillId="0" borderId="13" xfId="62" applyFont="1" applyBorder="1" applyAlignment="1">
      <alignment horizontal="center" vertical="center" wrapText="1"/>
      <protection/>
    </xf>
    <xf numFmtId="0" fontId="35" fillId="0" borderId="17" xfId="62" applyFont="1" applyBorder="1" applyAlignment="1">
      <alignment horizontal="center" vertical="center" wrapText="1"/>
      <protection/>
    </xf>
    <xf numFmtId="0" fontId="35" fillId="0" borderId="14" xfId="62" applyFont="1" applyBorder="1" applyAlignment="1">
      <alignment horizontal="center" vertical="center" wrapText="1"/>
      <protection/>
    </xf>
    <xf numFmtId="0" fontId="35" fillId="36" borderId="16" xfId="62" applyFont="1" applyFill="1" applyBorder="1" applyAlignment="1">
      <alignment horizontal="center" vertical="center" wrapText="1"/>
      <protection/>
    </xf>
    <xf numFmtId="0" fontId="35" fillId="36" borderId="18" xfId="62" applyFont="1" applyFill="1" applyBorder="1" applyAlignment="1">
      <alignment horizontal="center" vertical="center" wrapText="1"/>
      <protection/>
    </xf>
    <xf numFmtId="0" fontId="35" fillId="34" borderId="10" xfId="62" applyFont="1" applyFill="1" applyBorder="1" applyAlignment="1">
      <alignment horizontal="center" vertical="center"/>
      <protection/>
    </xf>
    <xf numFmtId="0" fontId="36" fillId="35" borderId="10" xfId="62" applyFont="1" applyFill="1" applyBorder="1" applyAlignment="1">
      <alignment horizontal="center" vertical="center" wrapText="1"/>
      <protection/>
    </xf>
    <xf numFmtId="0" fontId="60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88" fillId="0" borderId="0" xfId="0" applyFont="1" applyFill="1" applyAlignment="1">
      <alignment horizontal="center" vertical="center" wrapText="1"/>
    </xf>
    <xf numFmtId="17" fontId="89" fillId="0" borderId="19" xfId="0" applyNumberFormat="1" applyFont="1" applyFill="1" applyBorder="1" applyAlignment="1" quotePrefix="1">
      <alignment horizontal="center" vertical="center" wrapText="1"/>
    </xf>
    <xf numFmtId="0" fontId="89" fillId="0" borderId="19" xfId="0" applyFont="1" applyFill="1" applyBorder="1" applyAlignment="1">
      <alignment horizontal="center" vertical="center" wrapText="1"/>
    </xf>
    <xf numFmtId="0" fontId="15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3_June-11 Jalpaiguri" xfId="60"/>
    <cellStyle name="Normal 3_Mar' 09_NREGS-Jalpaiguri" xfId="61"/>
    <cellStyle name="Normal_APD-II_Mar' 09_NREGS-Jalpaiguri" xfId="62"/>
    <cellStyle name="Normal_April, 08_NREGS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dxfs count="8">
    <dxf>
      <font>
        <b/>
        <i val="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rgb="FFFF0000"/>
      </font>
      <fill>
        <patternFill>
          <bgColor rgb="FFFFFF99"/>
        </patternFill>
      </fill>
      <border/>
    </dxf>
    <dxf>
      <font>
        <b/>
        <i val="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1</xdr:col>
      <xdr:colOff>200025</xdr:colOff>
      <xdr:row>2</xdr:row>
      <xdr:rowOff>133350</xdr:rowOff>
    </xdr:to>
    <xdr:pic>
      <xdr:nvPicPr>
        <xdr:cNvPr id="1" name="Picture 1" descr="Mahatma Gandhi NREGA_Fina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476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1"/>
  <sheetViews>
    <sheetView tabSelected="1" view="pageBreakPreview" zoomScale="50" zoomScaleSheetLayoutView="50" zoomScalePageLayoutView="0" workbookViewId="0" topLeftCell="A1">
      <pane xSplit="2" topLeftCell="C1" activePane="topRight" state="frozen"/>
      <selection pane="topLeft" activeCell="A1" sqref="A1"/>
      <selection pane="topRight" activeCell="S13" sqref="S13:U19"/>
    </sheetView>
  </sheetViews>
  <sheetFormatPr defaultColWidth="9.140625" defaultRowHeight="15"/>
  <cols>
    <col min="1" max="1" width="6.28125" style="150" customWidth="1"/>
    <col min="2" max="2" width="26.28125" style="150" bestFit="1" customWidth="1"/>
    <col min="3" max="3" width="20.00390625" style="150" customWidth="1"/>
    <col min="4" max="7" width="17.28125" style="150" customWidth="1"/>
    <col min="8" max="8" width="16.28125" style="150" customWidth="1"/>
    <col min="9" max="9" width="18.421875" style="150" customWidth="1"/>
    <col min="10" max="10" width="18.140625" style="150" customWidth="1"/>
    <col min="11" max="11" width="16.140625" style="150" customWidth="1"/>
    <col min="12" max="12" width="18.57421875" style="150" customWidth="1"/>
    <col min="13" max="13" width="17.7109375" style="150" bestFit="1" customWidth="1"/>
    <col min="14" max="15" width="15.7109375" style="150" customWidth="1"/>
    <col min="16" max="16" width="16.8515625" style="150" customWidth="1"/>
    <col min="17" max="17" width="20.7109375" style="150" customWidth="1"/>
    <col min="18" max="18" width="15.7109375" style="150" customWidth="1"/>
    <col min="19" max="21" width="12.7109375" style="150" customWidth="1"/>
    <col min="22" max="22" width="24.8515625" style="150" bestFit="1" customWidth="1"/>
    <col min="23" max="23" width="23.57421875" style="150" customWidth="1"/>
    <col min="24" max="24" width="16.28125" style="132" customWidth="1"/>
    <col min="25" max="25" width="27.421875" style="132" customWidth="1"/>
    <col min="26" max="26" width="10.57421875" style="132" bestFit="1" customWidth="1"/>
    <col min="27" max="27" width="23.57421875" style="132" bestFit="1" customWidth="1"/>
    <col min="28" max="31" width="9.140625" style="132" customWidth="1"/>
    <col min="32" max="35" width="23.57421875" style="132" bestFit="1" customWidth="1"/>
    <col min="36" max="16384" width="9.140625" style="132" customWidth="1"/>
  </cols>
  <sheetData>
    <row r="1" spans="1:23" s="105" customFormat="1" ht="12" customHeight="1">
      <c r="A1" s="125"/>
      <c r="B1" s="104"/>
      <c r="C1" s="104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314"/>
      <c r="Q1" s="314"/>
      <c r="R1" s="314"/>
      <c r="S1" s="314"/>
      <c r="T1" s="125"/>
      <c r="U1" s="104"/>
      <c r="V1" s="104"/>
      <c r="W1" s="104"/>
    </row>
    <row r="2" spans="1:23" s="105" customFormat="1" ht="31.5" customHeight="1">
      <c r="A2" s="315" t="s">
        <v>117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126"/>
      <c r="W2" s="126"/>
    </row>
    <row r="3" spans="1:23" s="105" customFormat="1" ht="1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306" t="s">
        <v>136</v>
      </c>
      <c r="T3" s="306"/>
      <c r="U3" s="104"/>
      <c r="V3" s="104"/>
      <c r="W3" s="104"/>
    </row>
    <row r="4" spans="1:23" s="105" customFormat="1" ht="24.75" customHeight="1">
      <c r="A4" s="316" t="s">
        <v>30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128"/>
      <c r="W4" s="128"/>
    </row>
    <row r="5" spans="1:23" s="105" customFormat="1" ht="13.5" customHeight="1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30"/>
      <c r="T5" s="104"/>
      <c r="U5" s="104"/>
      <c r="V5" s="104"/>
      <c r="W5" s="104"/>
    </row>
    <row r="6" spans="1:23" ht="30.75" customHeight="1">
      <c r="A6" s="317" t="s">
        <v>143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131"/>
      <c r="W6" s="131"/>
    </row>
    <row r="7" spans="1:23" s="139" customFormat="1" ht="35.25" customHeight="1">
      <c r="A7" s="133"/>
      <c r="B7" s="134"/>
      <c r="C7" s="135"/>
      <c r="D7" s="135"/>
      <c r="E7" s="135"/>
      <c r="F7" s="135"/>
      <c r="G7" s="135"/>
      <c r="H7" s="136"/>
      <c r="I7" s="135"/>
      <c r="J7" s="135"/>
      <c r="K7" s="135"/>
      <c r="L7" s="137"/>
      <c r="M7" s="137"/>
      <c r="N7" s="137"/>
      <c r="O7" s="135"/>
      <c r="P7" s="137"/>
      <c r="Q7" s="135"/>
      <c r="R7" s="135"/>
      <c r="S7" s="135"/>
      <c r="T7" s="138"/>
      <c r="U7" s="134"/>
      <c r="W7" s="140"/>
    </row>
    <row r="8" spans="1:21" s="142" customFormat="1" ht="20.25">
      <c r="A8" s="309">
        <v>1</v>
      </c>
      <c r="B8" s="309">
        <v>2</v>
      </c>
      <c r="C8" s="141"/>
      <c r="D8" s="309">
        <v>3</v>
      </c>
      <c r="E8" s="309"/>
      <c r="F8" s="309"/>
      <c r="G8" s="309"/>
      <c r="H8" s="309">
        <v>4</v>
      </c>
      <c r="I8" s="309">
        <v>5</v>
      </c>
      <c r="J8" s="309">
        <v>6</v>
      </c>
      <c r="K8" s="309">
        <v>7</v>
      </c>
      <c r="L8" s="309">
        <v>8</v>
      </c>
      <c r="M8" s="309">
        <v>9</v>
      </c>
      <c r="N8" s="309"/>
      <c r="O8" s="309"/>
      <c r="P8" s="309"/>
      <c r="Q8" s="309"/>
      <c r="R8" s="141"/>
      <c r="S8" s="309">
        <v>10</v>
      </c>
      <c r="T8" s="309">
        <v>11</v>
      </c>
      <c r="U8" s="309">
        <v>12</v>
      </c>
    </row>
    <row r="9" spans="1:21" s="142" customFormat="1" ht="20.25">
      <c r="A9" s="309"/>
      <c r="B9" s="309"/>
      <c r="C9" s="141"/>
      <c r="D9" s="141" t="s">
        <v>16</v>
      </c>
      <c r="E9" s="141" t="s">
        <v>17</v>
      </c>
      <c r="F9" s="141" t="s">
        <v>18</v>
      </c>
      <c r="G9" s="141" t="s">
        <v>19</v>
      </c>
      <c r="H9" s="309"/>
      <c r="I9" s="309">
        <v>5</v>
      </c>
      <c r="J9" s="309">
        <v>6</v>
      </c>
      <c r="K9" s="309">
        <v>7</v>
      </c>
      <c r="L9" s="309">
        <v>8</v>
      </c>
      <c r="M9" s="141" t="s">
        <v>16</v>
      </c>
      <c r="N9" s="141" t="s">
        <v>17</v>
      </c>
      <c r="O9" s="141" t="s">
        <v>18</v>
      </c>
      <c r="P9" s="141" t="s">
        <v>19</v>
      </c>
      <c r="Q9" s="141" t="s">
        <v>20</v>
      </c>
      <c r="R9" s="141"/>
      <c r="S9" s="309"/>
      <c r="T9" s="309"/>
      <c r="U9" s="309"/>
    </row>
    <row r="10" spans="1:25" s="145" customFormat="1" ht="76.5" customHeight="1">
      <c r="A10" s="309" t="s">
        <v>0</v>
      </c>
      <c r="B10" s="312" t="s">
        <v>21</v>
      </c>
      <c r="C10" s="309" t="s">
        <v>127</v>
      </c>
      <c r="D10" s="321" t="s">
        <v>1</v>
      </c>
      <c r="E10" s="321"/>
      <c r="F10" s="321"/>
      <c r="G10" s="321"/>
      <c r="H10" s="309" t="s">
        <v>6</v>
      </c>
      <c r="I10" s="309" t="s">
        <v>7</v>
      </c>
      <c r="J10" s="309" t="s">
        <v>8</v>
      </c>
      <c r="K10" s="309" t="s">
        <v>9</v>
      </c>
      <c r="L10" s="309" t="s">
        <v>10</v>
      </c>
      <c r="M10" s="309" t="s">
        <v>11</v>
      </c>
      <c r="N10" s="309"/>
      <c r="O10" s="309"/>
      <c r="P10" s="309"/>
      <c r="Q10" s="309"/>
      <c r="R10" s="309"/>
      <c r="S10" s="318" t="s">
        <v>13</v>
      </c>
      <c r="T10" s="318" t="s">
        <v>14</v>
      </c>
      <c r="U10" s="318" t="s">
        <v>15</v>
      </c>
      <c r="V10" s="144"/>
      <c r="W10" s="144"/>
      <c r="Y10" s="145">
        <v>1.85</v>
      </c>
    </row>
    <row r="11" spans="1:23" s="145" customFormat="1" ht="207.75" customHeight="1">
      <c r="A11" s="309"/>
      <c r="B11" s="312"/>
      <c r="C11" s="309"/>
      <c r="D11" s="143" t="s">
        <v>2</v>
      </c>
      <c r="E11" s="143" t="s">
        <v>3</v>
      </c>
      <c r="F11" s="143" t="s">
        <v>4</v>
      </c>
      <c r="G11" s="143" t="s">
        <v>5</v>
      </c>
      <c r="H11" s="309"/>
      <c r="I11" s="309"/>
      <c r="J11" s="309"/>
      <c r="K11" s="309"/>
      <c r="L11" s="309"/>
      <c r="M11" s="141" t="s">
        <v>2</v>
      </c>
      <c r="N11" s="141" t="s">
        <v>3</v>
      </c>
      <c r="O11" s="141" t="s">
        <v>4</v>
      </c>
      <c r="P11" s="141" t="s">
        <v>5</v>
      </c>
      <c r="Q11" s="141" t="s">
        <v>12</v>
      </c>
      <c r="R11" s="141" t="s">
        <v>103</v>
      </c>
      <c r="S11" s="318"/>
      <c r="T11" s="318"/>
      <c r="U11" s="318"/>
      <c r="V11" s="320" t="s">
        <v>132</v>
      </c>
      <c r="W11" s="318" t="s">
        <v>118</v>
      </c>
    </row>
    <row r="12" spans="1:23" s="142" customFormat="1" ht="42" customHeight="1">
      <c r="A12" s="141">
        <v>1</v>
      </c>
      <c r="B12" s="141">
        <v>2</v>
      </c>
      <c r="C12" s="141">
        <v>3</v>
      </c>
      <c r="D12" s="141" t="s">
        <v>105</v>
      </c>
      <c r="E12" s="141" t="s">
        <v>106</v>
      </c>
      <c r="F12" s="141" t="s">
        <v>107</v>
      </c>
      <c r="G12" s="141" t="s">
        <v>108</v>
      </c>
      <c r="H12" s="141">
        <v>4</v>
      </c>
      <c r="I12" s="141">
        <v>5</v>
      </c>
      <c r="J12" s="141">
        <v>6</v>
      </c>
      <c r="K12" s="141">
        <v>7</v>
      </c>
      <c r="L12" s="141">
        <v>8</v>
      </c>
      <c r="M12" s="141" t="s">
        <v>109</v>
      </c>
      <c r="N12" s="141" t="s">
        <v>110</v>
      </c>
      <c r="O12" s="141" t="s">
        <v>111</v>
      </c>
      <c r="P12" s="141" t="s">
        <v>112</v>
      </c>
      <c r="Q12" s="141" t="s">
        <v>113</v>
      </c>
      <c r="R12" s="141" t="s">
        <v>104</v>
      </c>
      <c r="S12" s="141">
        <v>10</v>
      </c>
      <c r="T12" s="141">
        <v>11</v>
      </c>
      <c r="U12" s="141">
        <v>12</v>
      </c>
      <c r="V12" s="320"/>
      <c r="W12" s="319"/>
    </row>
    <row r="13" spans="1:26" s="148" customFormat="1" ht="47.25" customHeight="1">
      <c r="A13" s="98">
        <v>1</v>
      </c>
      <c r="B13" s="98" t="s">
        <v>22</v>
      </c>
      <c r="C13" s="98">
        <v>97570</v>
      </c>
      <c r="D13" s="98">
        <v>36123</v>
      </c>
      <c r="E13" s="98">
        <v>15416</v>
      </c>
      <c r="F13" s="98">
        <v>45061</v>
      </c>
      <c r="G13" s="98">
        <v>96600</v>
      </c>
      <c r="H13" s="98">
        <v>57581</v>
      </c>
      <c r="I13" s="98"/>
      <c r="J13" s="98">
        <v>55124</v>
      </c>
      <c r="K13" s="288">
        <v>14689</v>
      </c>
      <c r="L13" s="98"/>
      <c r="M13" s="99">
        <v>7.40495</v>
      </c>
      <c r="N13" s="99">
        <v>3.07205</v>
      </c>
      <c r="O13" s="99">
        <v>8.25786</v>
      </c>
      <c r="P13" s="99">
        <v>18.73486</v>
      </c>
      <c r="Q13" s="289">
        <v>8.45571</v>
      </c>
      <c r="R13" s="289"/>
      <c r="S13" s="98">
        <v>905</v>
      </c>
      <c r="T13" s="98">
        <v>481</v>
      </c>
      <c r="U13" s="98">
        <v>95</v>
      </c>
      <c r="V13" s="99">
        <f aca="true" t="shared" si="0" ref="V13:V20">(Q13/P13)*100</f>
        <v>45.133563848355415</v>
      </c>
      <c r="W13" s="146">
        <f aca="true" t="shared" si="1" ref="W13:W20">(P13*100000)/J13</f>
        <v>33.98675712938103</v>
      </c>
      <c r="X13" s="147"/>
      <c r="Y13" s="147"/>
      <c r="Z13" s="147"/>
    </row>
    <row r="14" spans="1:26" s="148" customFormat="1" ht="47.25" customHeight="1">
      <c r="A14" s="98">
        <v>2</v>
      </c>
      <c r="B14" s="98" t="s">
        <v>102</v>
      </c>
      <c r="C14" s="98">
        <v>67207</v>
      </c>
      <c r="D14" s="98">
        <v>33850</v>
      </c>
      <c r="E14" s="98">
        <v>2860</v>
      </c>
      <c r="F14" s="98">
        <v>29618</v>
      </c>
      <c r="G14" s="98">
        <v>66328</v>
      </c>
      <c r="H14" s="98">
        <v>39517</v>
      </c>
      <c r="I14" s="98"/>
      <c r="J14" s="98">
        <v>36312</v>
      </c>
      <c r="K14" s="98">
        <v>20078</v>
      </c>
      <c r="L14" s="98"/>
      <c r="M14" s="99">
        <v>7.90662</v>
      </c>
      <c r="N14" s="99">
        <v>0.62319</v>
      </c>
      <c r="O14" s="99">
        <v>5.53943</v>
      </c>
      <c r="P14" s="99">
        <v>14.06924</v>
      </c>
      <c r="Q14" s="289">
        <v>6.54379</v>
      </c>
      <c r="R14" s="289"/>
      <c r="S14" s="288">
        <v>943</v>
      </c>
      <c r="T14" s="288">
        <v>198</v>
      </c>
      <c r="U14" s="288">
        <v>35</v>
      </c>
      <c r="V14" s="99">
        <v>62.09622058054806</v>
      </c>
      <c r="W14" s="146">
        <v>21.21039273310179</v>
      </c>
      <c r="X14" s="147"/>
      <c r="Y14" s="147"/>
      <c r="Z14" s="147"/>
    </row>
    <row r="15" spans="1:26" s="148" customFormat="1" ht="47.25" customHeight="1">
      <c r="A15" s="98">
        <v>3</v>
      </c>
      <c r="B15" s="98" t="s">
        <v>23</v>
      </c>
      <c r="C15" s="98">
        <v>65969</v>
      </c>
      <c r="D15" s="98">
        <v>15048</v>
      </c>
      <c r="E15" s="98">
        <v>16972</v>
      </c>
      <c r="F15" s="98">
        <v>32887</v>
      </c>
      <c r="G15" s="98">
        <v>64907</v>
      </c>
      <c r="H15" s="98">
        <v>41166</v>
      </c>
      <c r="I15" s="98"/>
      <c r="J15" s="98">
        <v>37874</v>
      </c>
      <c r="K15" s="98">
        <v>10949</v>
      </c>
      <c r="L15" s="98"/>
      <c r="M15" s="290">
        <v>3.54625</v>
      </c>
      <c r="N15" s="282">
        <v>3.72811</v>
      </c>
      <c r="O15" s="282">
        <v>7.13588</v>
      </c>
      <c r="P15" s="99">
        <v>14.41024</v>
      </c>
      <c r="Q15" s="289">
        <v>7.04709</v>
      </c>
      <c r="R15" s="289"/>
      <c r="S15" s="288">
        <v>555</v>
      </c>
      <c r="T15" s="288">
        <v>327</v>
      </c>
      <c r="U15" s="288">
        <v>29</v>
      </c>
      <c r="V15" s="99">
        <f t="shared" si="0"/>
        <v>48.903349284952924</v>
      </c>
      <c r="W15" s="146">
        <f t="shared" si="1"/>
        <v>38.0478428473359</v>
      </c>
      <c r="X15" s="147"/>
      <c r="Y15" s="147"/>
      <c r="Z15" s="147"/>
    </row>
    <row r="16" spans="1:26" s="148" customFormat="1" ht="47.25" customHeight="1">
      <c r="A16" s="98">
        <v>4</v>
      </c>
      <c r="B16" s="98" t="s">
        <v>24</v>
      </c>
      <c r="C16" s="98">
        <v>28121</v>
      </c>
      <c r="D16" s="98">
        <v>3877</v>
      </c>
      <c r="E16" s="98">
        <v>10831</v>
      </c>
      <c r="F16" s="98">
        <v>12824</v>
      </c>
      <c r="G16" s="98">
        <v>27532</v>
      </c>
      <c r="H16" s="98">
        <v>17600</v>
      </c>
      <c r="I16" s="98"/>
      <c r="J16" s="98">
        <v>16518</v>
      </c>
      <c r="K16" s="98">
        <v>4017</v>
      </c>
      <c r="L16" s="98"/>
      <c r="M16" s="282">
        <v>1.14531</v>
      </c>
      <c r="N16" s="282">
        <v>2.24831</v>
      </c>
      <c r="O16" s="282">
        <v>3.11034</v>
      </c>
      <c r="P16" s="99">
        <v>6.50396</v>
      </c>
      <c r="Q16" s="99">
        <v>3.43562</v>
      </c>
      <c r="R16" s="99"/>
      <c r="S16" s="98">
        <v>335</v>
      </c>
      <c r="T16" s="98">
        <v>1669</v>
      </c>
      <c r="U16" s="98">
        <v>8</v>
      </c>
      <c r="V16" s="99">
        <f t="shared" si="0"/>
        <v>52.82351059969619</v>
      </c>
      <c r="W16" s="146">
        <f t="shared" si="1"/>
        <v>39.37498486499576</v>
      </c>
      <c r="X16" s="147"/>
      <c r="Y16" s="147"/>
      <c r="Z16" s="147"/>
    </row>
    <row r="17" spans="1:26" s="148" customFormat="1" ht="47.25" customHeight="1">
      <c r="A17" s="98">
        <v>5</v>
      </c>
      <c r="B17" s="98" t="s">
        <v>25</v>
      </c>
      <c r="C17" s="277">
        <v>74913</v>
      </c>
      <c r="D17" s="98">
        <v>44404</v>
      </c>
      <c r="E17" s="98">
        <v>860</v>
      </c>
      <c r="F17" s="98">
        <v>29251</v>
      </c>
      <c r="G17" s="98">
        <v>74515</v>
      </c>
      <c r="H17" s="277">
        <v>44913</v>
      </c>
      <c r="I17" s="98"/>
      <c r="J17" s="98">
        <v>42200</v>
      </c>
      <c r="K17" s="98">
        <v>20122</v>
      </c>
      <c r="L17" s="98"/>
      <c r="M17" s="282">
        <v>11.0395</v>
      </c>
      <c r="N17" s="282">
        <v>0.17679</v>
      </c>
      <c r="O17" s="282">
        <v>6.52014</v>
      </c>
      <c r="P17" s="99">
        <v>17.73643</v>
      </c>
      <c r="Q17" s="289">
        <v>8.35001</v>
      </c>
      <c r="R17" s="289"/>
      <c r="S17" s="98">
        <v>1336</v>
      </c>
      <c r="T17" s="98">
        <v>985</v>
      </c>
      <c r="U17" s="288">
        <v>108</v>
      </c>
      <c r="V17" s="99">
        <f t="shared" si="0"/>
        <v>47.07830155222894</v>
      </c>
      <c r="W17" s="146">
        <f t="shared" si="1"/>
        <v>42.02945497630331</v>
      </c>
      <c r="X17" s="147"/>
      <c r="Y17" s="147"/>
      <c r="Z17" s="147"/>
    </row>
    <row r="18" spans="1:26" s="148" customFormat="1" ht="51" customHeight="1">
      <c r="A18" s="98">
        <v>6</v>
      </c>
      <c r="B18" s="98" t="s">
        <v>26</v>
      </c>
      <c r="C18" s="98">
        <v>28565</v>
      </c>
      <c r="D18" s="98">
        <v>4365</v>
      </c>
      <c r="E18" s="98">
        <v>13305</v>
      </c>
      <c r="F18" s="98">
        <v>10681</v>
      </c>
      <c r="G18" s="98">
        <v>28351</v>
      </c>
      <c r="H18" s="98">
        <v>18327</v>
      </c>
      <c r="I18" s="98"/>
      <c r="J18" s="98">
        <v>17436</v>
      </c>
      <c r="K18" s="98">
        <v>5087</v>
      </c>
      <c r="L18" s="98"/>
      <c r="M18" s="282">
        <v>1.26686</v>
      </c>
      <c r="N18" s="282">
        <v>2.70845</v>
      </c>
      <c r="O18" s="282">
        <v>2.87753</v>
      </c>
      <c r="P18" s="99">
        <v>6.85284</v>
      </c>
      <c r="Q18" s="290">
        <v>3.20683</v>
      </c>
      <c r="R18" s="290"/>
      <c r="S18" s="288">
        <v>291</v>
      </c>
      <c r="T18" s="288">
        <v>972</v>
      </c>
      <c r="U18" s="288">
        <v>41</v>
      </c>
      <c r="V18" s="99">
        <f t="shared" si="0"/>
        <v>46.79563509435504</v>
      </c>
      <c r="W18" s="146">
        <f t="shared" si="1"/>
        <v>39.30282174810736</v>
      </c>
      <c r="X18" s="147"/>
      <c r="Y18" s="147"/>
      <c r="Z18" s="147"/>
    </row>
    <row r="19" spans="1:35" s="294" customFormat="1" ht="53.25" customHeight="1">
      <c r="A19" s="98">
        <v>7</v>
      </c>
      <c r="B19" s="98" t="s">
        <v>27</v>
      </c>
      <c r="C19" s="98">
        <v>58434</v>
      </c>
      <c r="D19" s="98">
        <v>24152</v>
      </c>
      <c r="E19" s="98">
        <v>1774</v>
      </c>
      <c r="F19" s="98">
        <v>29221</v>
      </c>
      <c r="G19" s="98">
        <v>55147</v>
      </c>
      <c r="H19" s="288">
        <v>23619</v>
      </c>
      <c r="I19" s="98"/>
      <c r="J19" s="288">
        <v>22077</v>
      </c>
      <c r="K19" s="288">
        <v>8372</v>
      </c>
      <c r="L19" s="98"/>
      <c r="M19" s="290">
        <v>4.04103</v>
      </c>
      <c r="N19" s="290">
        <v>0.31161</v>
      </c>
      <c r="O19" s="290">
        <v>5.39</v>
      </c>
      <c r="P19" s="99">
        <v>9.74264</v>
      </c>
      <c r="Q19" s="289">
        <v>4.86446</v>
      </c>
      <c r="R19" s="289"/>
      <c r="S19" s="98">
        <v>1254</v>
      </c>
      <c r="T19" s="98">
        <v>240</v>
      </c>
      <c r="U19" s="98">
        <v>58</v>
      </c>
      <c r="V19" s="99">
        <f t="shared" si="0"/>
        <v>49.92958787351272</v>
      </c>
      <c r="W19" s="146">
        <f t="shared" si="1"/>
        <v>44.13027132309644</v>
      </c>
      <c r="X19" s="147"/>
      <c r="Y19" s="147"/>
      <c r="Z19" s="147"/>
      <c r="AA19" s="148"/>
      <c r="AB19" s="148"/>
      <c r="AC19" s="148"/>
      <c r="AF19" s="148"/>
      <c r="AG19" s="148"/>
      <c r="AH19" s="148"/>
      <c r="AI19" s="148"/>
    </row>
    <row r="20" spans="1:35" s="149" customFormat="1" ht="47.25" customHeight="1">
      <c r="A20" s="98"/>
      <c r="B20" s="98" t="s">
        <v>29</v>
      </c>
      <c r="C20" s="277">
        <f aca="true" t="shared" si="2" ref="C20:U20">SUM(C13:C19)</f>
        <v>420779</v>
      </c>
      <c r="D20" s="277">
        <f t="shared" si="2"/>
        <v>161819</v>
      </c>
      <c r="E20" s="277">
        <f t="shared" si="2"/>
        <v>62018</v>
      </c>
      <c r="F20" s="277">
        <f t="shared" si="2"/>
        <v>189543</v>
      </c>
      <c r="G20" s="277">
        <f t="shared" si="2"/>
        <v>413380</v>
      </c>
      <c r="H20" s="277">
        <v>242723</v>
      </c>
      <c r="I20" s="98">
        <f t="shared" si="2"/>
        <v>0</v>
      </c>
      <c r="J20" s="98">
        <v>227541</v>
      </c>
      <c r="K20" s="98">
        <v>83314</v>
      </c>
      <c r="L20" s="98">
        <f t="shared" si="2"/>
        <v>0</v>
      </c>
      <c r="M20" s="282">
        <f t="shared" si="2"/>
        <v>36.350519999999996</v>
      </c>
      <c r="N20" s="282">
        <f t="shared" si="2"/>
        <v>12.868509999999999</v>
      </c>
      <c r="O20" s="282">
        <f t="shared" si="2"/>
        <v>38.83118</v>
      </c>
      <c r="P20" s="282">
        <f t="shared" si="2"/>
        <v>88.05021</v>
      </c>
      <c r="Q20" s="282">
        <f t="shared" si="2"/>
        <v>41.903510000000004</v>
      </c>
      <c r="R20" s="98">
        <f t="shared" si="2"/>
        <v>0</v>
      </c>
      <c r="S20" s="98">
        <f t="shared" si="2"/>
        <v>5619</v>
      </c>
      <c r="T20" s="98">
        <f t="shared" si="2"/>
        <v>4872</v>
      </c>
      <c r="U20" s="98">
        <f t="shared" si="2"/>
        <v>374</v>
      </c>
      <c r="V20" s="156">
        <f t="shared" si="0"/>
        <v>47.59047139126641</v>
      </c>
      <c r="W20" s="157">
        <f t="shared" si="1"/>
        <v>38.6964151515551</v>
      </c>
      <c r="X20" s="147"/>
      <c r="Y20" s="147"/>
      <c r="Z20" s="147"/>
      <c r="AA20" s="148"/>
      <c r="AB20" s="148"/>
      <c r="AC20" s="148"/>
      <c r="AF20" s="148"/>
      <c r="AG20" s="148"/>
      <c r="AH20" s="148"/>
      <c r="AI20" s="148"/>
    </row>
    <row r="21" spans="1:16" s="149" customFormat="1" ht="36" customHeight="1">
      <c r="A21" s="148"/>
      <c r="B21" s="148"/>
      <c r="C21" s="278"/>
      <c r="P21" s="276"/>
    </row>
    <row r="22" spans="1:21" s="149" customFormat="1" ht="24.75" customHeight="1">
      <c r="A22" s="148"/>
      <c r="C22" s="158"/>
      <c r="D22" s="158"/>
      <c r="E22" s="158"/>
      <c r="F22" s="158"/>
      <c r="G22" s="284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</row>
    <row r="23" spans="1:23" s="149" customFormat="1" ht="32.25" customHeight="1">
      <c r="A23" s="148"/>
      <c r="B23" s="311"/>
      <c r="C23" s="311"/>
      <c r="D23" s="311"/>
      <c r="E23" s="311"/>
      <c r="F23" s="311"/>
      <c r="G23" s="311"/>
      <c r="H23" s="311"/>
      <c r="I23" s="311"/>
      <c r="J23" s="311"/>
      <c r="K23" s="311"/>
      <c r="L23" s="148"/>
      <c r="M23" s="147"/>
      <c r="N23" s="147"/>
      <c r="O23" s="148"/>
      <c r="P23" s="313" t="s">
        <v>114</v>
      </c>
      <c r="Q23" s="313"/>
      <c r="R23" s="313"/>
      <c r="S23" s="313"/>
      <c r="T23" s="313"/>
      <c r="U23" s="313"/>
      <c r="V23" s="147"/>
      <c r="W23" s="148"/>
    </row>
    <row r="24" spans="1:23" ht="26.25" customHeight="1">
      <c r="A24" s="132"/>
      <c r="B24" s="307"/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10" t="s">
        <v>115</v>
      </c>
      <c r="Q24" s="310"/>
      <c r="R24" s="310"/>
      <c r="S24" s="310"/>
      <c r="T24" s="310"/>
      <c r="U24" s="310"/>
      <c r="V24" s="132"/>
      <c r="W24" s="132"/>
    </row>
    <row r="25" spans="2:21" ht="26.25" customHeight="1">
      <c r="B25" s="307"/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4" t="s">
        <v>100</v>
      </c>
      <c r="Q25" s="304"/>
      <c r="R25" s="304"/>
      <c r="S25" s="304"/>
      <c r="T25" s="304"/>
      <c r="U25" s="304"/>
    </row>
    <row r="26" spans="2:21" ht="24" customHeight="1">
      <c r="B26" s="307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5" t="s">
        <v>116</v>
      </c>
      <c r="Q26" s="305"/>
      <c r="R26" s="305"/>
      <c r="S26" s="305"/>
      <c r="T26" s="305"/>
      <c r="U26" s="305"/>
    </row>
    <row r="27" spans="2:21" ht="19.5" customHeight="1">
      <c r="B27" s="307"/>
      <c r="C27" s="307"/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4" t="s">
        <v>102</v>
      </c>
      <c r="Q27" s="304"/>
      <c r="R27" s="304"/>
      <c r="S27" s="304"/>
      <c r="T27" s="304"/>
      <c r="U27" s="304"/>
    </row>
    <row r="28" spans="2:20" ht="21" customHeight="1">
      <c r="B28" s="308"/>
      <c r="C28" s="308"/>
      <c r="D28" s="308"/>
      <c r="E28" s="308"/>
      <c r="F28" s="308"/>
      <c r="G28" s="308"/>
      <c r="H28" s="308"/>
      <c r="I28" s="308"/>
      <c r="J28" s="308"/>
      <c r="K28" s="308"/>
      <c r="L28" s="308"/>
      <c r="M28" s="308"/>
      <c r="N28" s="308"/>
      <c r="O28" s="308"/>
      <c r="P28" s="308"/>
      <c r="R28" s="151"/>
      <c r="S28" s="134"/>
      <c r="T28" s="134"/>
    </row>
    <row r="29" spans="2:21" ht="33" customHeight="1"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</row>
    <row r="30" spans="1:23" s="138" customFormat="1" ht="46.5" customHeight="1">
      <c r="A30" s="153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4"/>
      <c r="R30" s="153"/>
      <c r="S30" s="153"/>
      <c r="T30" s="153"/>
      <c r="U30" s="153"/>
      <c r="V30" s="153"/>
      <c r="W30" s="153"/>
    </row>
    <row r="31" ht="99.75" customHeight="1">
      <c r="F31" s="155"/>
    </row>
  </sheetData>
  <sheetProtection/>
  <mergeCells count="40">
    <mergeCell ref="W11:W12"/>
    <mergeCell ref="V11:V12"/>
    <mergeCell ref="U10:U11"/>
    <mergeCell ref="S10:S11"/>
    <mergeCell ref="T10:T11"/>
    <mergeCell ref="D10:G10"/>
    <mergeCell ref="P1:S1"/>
    <mergeCell ref="A2:U2"/>
    <mergeCell ref="A4:U4"/>
    <mergeCell ref="A6:U6"/>
    <mergeCell ref="S8:S9"/>
    <mergeCell ref="L8:L9"/>
    <mergeCell ref="D8:G8"/>
    <mergeCell ref="H8:H9"/>
    <mergeCell ref="A10:A11"/>
    <mergeCell ref="B10:B11"/>
    <mergeCell ref="A8:A9"/>
    <mergeCell ref="B8:B9"/>
    <mergeCell ref="J10:J11"/>
    <mergeCell ref="P23:U23"/>
    <mergeCell ref="T8:T9"/>
    <mergeCell ref="U8:U9"/>
    <mergeCell ref="P24:U24"/>
    <mergeCell ref="M8:Q8"/>
    <mergeCell ref="K8:K9"/>
    <mergeCell ref="C10:C11"/>
    <mergeCell ref="H10:H11"/>
    <mergeCell ref="J8:J9"/>
    <mergeCell ref="I8:I9"/>
    <mergeCell ref="B23:K23"/>
    <mergeCell ref="P25:U25"/>
    <mergeCell ref="P26:U26"/>
    <mergeCell ref="P27:U27"/>
    <mergeCell ref="S3:T3"/>
    <mergeCell ref="B24:O27"/>
    <mergeCell ref="B28:P28"/>
    <mergeCell ref="L10:L11"/>
    <mergeCell ref="K10:K11"/>
    <mergeCell ref="I10:I11"/>
    <mergeCell ref="M10:R10"/>
  </mergeCells>
  <printOptions/>
  <pageMargins left="0.45" right="0.1" top="0.25" bottom="0.25" header="0" footer="0"/>
  <pageSetup horizontalDpi="600" verticalDpi="600" orientation="landscape" paperSize="9" scale="40" r:id="rId2"/>
  <colBreaks count="1" manualBreakCount="1">
    <brk id="21" max="3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W41"/>
  <sheetViews>
    <sheetView view="pageBreakPreview" zoomScale="70" zoomScaleNormal="55" zoomScaleSheetLayoutView="70" zoomScalePageLayoutView="0" workbookViewId="0" topLeftCell="A1">
      <pane ySplit="8" topLeftCell="A18" activePane="bottomLeft" state="frozen"/>
      <selection pane="topLeft" activeCell="A1" sqref="A1"/>
      <selection pane="bottomLeft" activeCell="M18" sqref="M18"/>
    </sheetView>
  </sheetViews>
  <sheetFormatPr defaultColWidth="9.140625" defaultRowHeight="15"/>
  <cols>
    <col min="1" max="1" width="5.57421875" style="175" bestFit="1" customWidth="1"/>
    <col min="2" max="2" width="21.7109375" style="241" bestFit="1" customWidth="1"/>
    <col min="3" max="3" width="20.421875" style="179" bestFit="1" customWidth="1"/>
    <col min="4" max="4" width="8.7109375" style="179" customWidth="1"/>
    <col min="5" max="5" width="8.00390625" style="179" customWidth="1"/>
    <col min="6" max="6" width="20.00390625" style="179" customWidth="1"/>
    <col min="7" max="7" width="13.7109375" style="179" bestFit="1" customWidth="1"/>
    <col min="8" max="8" width="12.140625" style="179" customWidth="1"/>
    <col min="9" max="9" width="17.140625" style="179" bestFit="1" customWidth="1"/>
    <col min="10" max="10" width="18.28125" style="179" customWidth="1"/>
    <col min="11" max="11" width="15.421875" style="179" customWidth="1"/>
    <col min="12" max="12" width="17.57421875" style="179" customWidth="1"/>
    <col min="13" max="13" width="19.140625" style="179" bestFit="1" customWidth="1"/>
    <col min="14" max="14" width="14.8515625" style="179" bestFit="1" customWidth="1"/>
    <col min="15" max="15" width="22.00390625" style="179" bestFit="1" customWidth="1"/>
    <col min="16" max="16" width="17.421875" style="179" bestFit="1" customWidth="1"/>
    <col min="17" max="17" width="16.421875" style="179" customWidth="1"/>
    <col min="18" max="18" width="0.85546875" style="175" customWidth="1"/>
    <col min="19" max="19" width="2.7109375" style="176" customWidth="1"/>
    <col min="20" max="23" width="13.28125" style="176" customWidth="1"/>
    <col min="24" max="24" width="11.421875" style="175" bestFit="1" customWidth="1"/>
    <col min="25" max="26" width="12.140625" style="175" customWidth="1"/>
    <col min="27" max="27" width="15.140625" style="175" customWidth="1"/>
    <col min="28" max="28" width="17.8515625" style="175" customWidth="1"/>
    <col min="29" max="29" width="9.140625" style="176" customWidth="1"/>
    <col min="30" max="30" width="40.421875" style="176" customWidth="1"/>
    <col min="31" max="32" width="9.140625" style="176" customWidth="1"/>
    <col min="33" max="33" width="9.8515625" style="176" bestFit="1" customWidth="1"/>
    <col min="34" max="178" width="9.140625" style="176" customWidth="1"/>
    <col min="179" max="16384" width="9.140625" style="175" customWidth="1"/>
  </cols>
  <sheetData>
    <row r="1" spans="1:17" ht="31.5" customHeight="1">
      <c r="A1" s="322" t="s">
        <v>117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</row>
    <row r="2" spans="1:17" ht="15" customHeight="1">
      <c r="A2" s="177"/>
      <c r="B2" s="177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Q2" s="178"/>
    </row>
    <row r="3" spans="1:24" ht="17.25" customHeight="1">
      <c r="A3" s="323" t="s">
        <v>30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X3" s="180"/>
    </row>
    <row r="4" spans="1:17" ht="20.25" customHeight="1">
      <c r="A4" s="324" t="s">
        <v>144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</row>
    <row r="5" spans="1:178" s="182" customFormat="1" ht="45.75" customHeight="1">
      <c r="A5" s="181"/>
      <c r="C5" s="183"/>
      <c r="D5" s="183"/>
      <c r="E5" s="183"/>
      <c r="F5" s="183"/>
      <c r="G5" s="183"/>
      <c r="H5" s="183"/>
      <c r="I5" s="183"/>
      <c r="J5" s="183"/>
      <c r="K5" s="183"/>
      <c r="P5" s="227"/>
      <c r="Q5" s="184"/>
      <c r="R5" s="185"/>
      <c r="S5" s="186"/>
      <c r="T5" s="186">
        <f>SUM(L11:P11)</f>
        <v>3379.4500000000003</v>
      </c>
      <c r="U5" s="186"/>
      <c r="V5" s="186"/>
      <c r="W5" s="186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7"/>
      <c r="BA5" s="187"/>
      <c r="BB5" s="187"/>
      <c r="BC5" s="187"/>
      <c r="BD5" s="187"/>
      <c r="BE5" s="187"/>
      <c r="BF5" s="187"/>
      <c r="BG5" s="187"/>
      <c r="BH5" s="187"/>
      <c r="BI5" s="187"/>
      <c r="BJ5" s="187"/>
      <c r="BK5" s="187"/>
      <c r="BL5" s="187"/>
      <c r="BM5" s="187"/>
      <c r="BN5" s="187"/>
      <c r="BO5" s="187"/>
      <c r="BP5" s="187"/>
      <c r="BQ5" s="187"/>
      <c r="BR5" s="187"/>
      <c r="BS5" s="187"/>
      <c r="BT5" s="187"/>
      <c r="BU5" s="187"/>
      <c r="BV5" s="187"/>
      <c r="BW5" s="187"/>
      <c r="BX5" s="187"/>
      <c r="BY5" s="187"/>
      <c r="BZ5" s="187"/>
      <c r="CA5" s="187"/>
      <c r="CB5" s="187"/>
      <c r="CC5" s="187"/>
      <c r="CD5" s="187"/>
      <c r="CE5" s="187"/>
      <c r="CF5" s="187"/>
      <c r="CG5" s="187"/>
      <c r="CH5" s="187"/>
      <c r="CI5" s="187"/>
      <c r="CJ5" s="187"/>
      <c r="CK5" s="187"/>
      <c r="CL5" s="187"/>
      <c r="CM5" s="187"/>
      <c r="CN5" s="187"/>
      <c r="CO5" s="187"/>
      <c r="CP5" s="187"/>
      <c r="CQ5" s="187"/>
      <c r="CR5" s="187"/>
      <c r="CS5" s="187"/>
      <c r="CT5" s="187"/>
      <c r="CU5" s="187"/>
      <c r="CV5" s="187"/>
      <c r="CW5" s="187"/>
      <c r="CX5" s="187"/>
      <c r="CY5" s="187"/>
      <c r="CZ5" s="187"/>
      <c r="DA5" s="187"/>
      <c r="DB5" s="187"/>
      <c r="DC5" s="187"/>
      <c r="DD5" s="187"/>
      <c r="DE5" s="187"/>
      <c r="DF5" s="187"/>
      <c r="DG5" s="187"/>
      <c r="DH5" s="187"/>
      <c r="DI5" s="187"/>
      <c r="DJ5" s="187"/>
      <c r="DK5" s="187"/>
      <c r="DL5" s="187"/>
      <c r="DM5" s="187"/>
      <c r="DN5" s="187"/>
      <c r="DO5" s="187"/>
      <c r="DP5" s="187"/>
      <c r="DQ5" s="187"/>
      <c r="DR5" s="187"/>
      <c r="DS5" s="187"/>
      <c r="DT5" s="187"/>
      <c r="DU5" s="187"/>
      <c r="DV5" s="187"/>
      <c r="DW5" s="187"/>
      <c r="DX5" s="187"/>
      <c r="DY5" s="187"/>
      <c r="DZ5" s="187"/>
      <c r="EA5" s="187"/>
      <c r="EB5" s="187"/>
      <c r="EC5" s="187"/>
      <c r="ED5" s="187"/>
      <c r="EE5" s="187"/>
      <c r="EF5" s="187"/>
      <c r="EG5" s="187"/>
      <c r="EH5" s="187"/>
      <c r="EI5" s="187"/>
      <c r="EJ5" s="187"/>
      <c r="EK5" s="187"/>
      <c r="EL5" s="187"/>
      <c r="EM5" s="187"/>
      <c r="EN5" s="187"/>
      <c r="EO5" s="187"/>
      <c r="EP5" s="187"/>
      <c r="EQ5" s="187"/>
      <c r="ER5" s="187"/>
      <c r="ES5" s="187"/>
      <c r="ET5" s="187"/>
      <c r="EU5" s="187"/>
      <c r="EV5" s="187"/>
      <c r="EW5" s="187"/>
      <c r="EX5" s="187"/>
      <c r="EY5" s="187"/>
      <c r="EZ5" s="187"/>
      <c r="FA5" s="187"/>
      <c r="FB5" s="187"/>
      <c r="FC5" s="187"/>
      <c r="FD5" s="187"/>
      <c r="FE5" s="187"/>
      <c r="FF5" s="187"/>
      <c r="FG5" s="187"/>
      <c r="FH5" s="187"/>
      <c r="FI5" s="187"/>
      <c r="FJ5" s="187"/>
      <c r="FK5" s="187"/>
      <c r="FL5" s="187"/>
      <c r="FM5" s="187"/>
      <c r="FN5" s="187"/>
      <c r="FO5" s="187"/>
      <c r="FP5" s="187"/>
      <c r="FQ5" s="187"/>
      <c r="FR5" s="187"/>
      <c r="FS5" s="187"/>
      <c r="FT5" s="187"/>
      <c r="FU5" s="187"/>
      <c r="FV5" s="187"/>
    </row>
    <row r="6" spans="1:178" s="106" customFormat="1" ht="88.5" customHeight="1">
      <c r="A6" s="325" t="s">
        <v>0</v>
      </c>
      <c r="B6" s="325" t="s">
        <v>32</v>
      </c>
      <c r="C6" s="325" t="s">
        <v>141</v>
      </c>
      <c r="D6" s="325" t="s">
        <v>33</v>
      </c>
      <c r="E6" s="325"/>
      <c r="F6" s="325" t="s">
        <v>94</v>
      </c>
      <c r="G6" s="325"/>
      <c r="H6" s="325" t="s">
        <v>34</v>
      </c>
      <c r="I6" s="326" t="s">
        <v>142</v>
      </c>
      <c r="J6" s="325" t="s">
        <v>138</v>
      </c>
      <c r="K6" s="325" t="s">
        <v>42</v>
      </c>
      <c r="L6" s="325" t="s">
        <v>128</v>
      </c>
      <c r="M6" s="325"/>
      <c r="N6" s="325"/>
      <c r="O6" s="325"/>
      <c r="P6" s="325"/>
      <c r="Q6" s="325"/>
      <c r="S6" s="107"/>
      <c r="T6" s="242" t="e">
        <f>#REF!-#REF!-#REF!</f>
        <v>#REF!</v>
      </c>
      <c r="U6" s="107"/>
      <c r="V6" s="107"/>
      <c r="W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</row>
    <row r="7" spans="1:178" s="106" customFormat="1" ht="46.5" customHeight="1">
      <c r="A7" s="325"/>
      <c r="B7" s="325"/>
      <c r="C7" s="325"/>
      <c r="D7" s="331" t="s">
        <v>35</v>
      </c>
      <c r="E7" s="331" t="s">
        <v>36</v>
      </c>
      <c r="F7" s="332" t="s">
        <v>35</v>
      </c>
      <c r="G7" s="332" t="s">
        <v>36</v>
      </c>
      <c r="H7" s="325"/>
      <c r="I7" s="327"/>
      <c r="J7" s="325"/>
      <c r="K7" s="325"/>
      <c r="L7" s="325" t="s">
        <v>37</v>
      </c>
      <c r="M7" s="325" t="s">
        <v>38</v>
      </c>
      <c r="N7" s="325" t="s">
        <v>39</v>
      </c>
      <c r="O7" s="325" t="s">
        <v>43</v>
      </c>
      <c r="P7" s="325"/>
      <c r="Q7" s="335" t="s">
        <v>139</v>
      </c>
      <c r="R7" s="107"/>
      <c r="S7" s="107"/>
      <c r="T7" s="107"/>
      <c r="U7" s="107"/>
      <c r="V7" s="107"/>
      <c r="W7" s="107"/>
      <c r="X7" s="107"/>
      <c r="Y7" s="107"/>
      <c r="Z7" s="107"/>
      <c r="AA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S7" s="107"/>
      <c r="FT7" s="107"/>
      <c r="FU7" s="107"/>
      <c r="FV7" s="107"/>
    </row>
    <row r="8" spans="1:178" s="106" customFormat="1" ht="37.5" customHeight="1">
      <c r="A8" s="325"/>
      <c r="B8" s="325"/>
      <c r="C8" s="325"/>
      <c r="D8" s="331"/>
      <c r="E8" s="331"/>
      <c r="F8" s="332"/>
      <c r="G8" s="332"/>
      <c r="H8" s="325"/>
      <c r="I8" s="328"/>
      <c r="J8" s="325"/>
      <c r="K8" s="325"/>
      <c r="L8" s="325"/>
      <c r="M8" s="325"/>
      <c r="N8" s="325"/>
      <c r="O8" s="101" t="s">
        <v>44</v>
      </c>
      <c r="P8" s="101" t="s">
        <v>45</v>
      </c>
      <c r="Q8" s="335"/>
      <c r="R8" s="107"/>
      <c r="S8" s="107"/>
      <c r="T8" s="107">
        <v>4.32</v>
      </c>
      <c r="U8" s="107"/>
      <c r="V8" s="107"/>
      <c r="W8" s="107"/>
      <c r="X8" s="107"/>
      <c r="Y8" s="107" t="s">
        <v>130</v>
      </c>
      <c r="Z8" s="107"/>
      <c r="AA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S8" s="107"/>
      <c r="FT8" s="107"/>
      <c r="FU8" s="107"/>
      <c r="FV8" s="107"/>
    </row>
    <row r="9" spans="1:178" s="182" customFormat="1" ht="18" customHeight="1">
      <c r="A9" s="108"/>
      <c r="B9" s="109">
        <v>1</v>
      </c>
      <c r="C9" s="102">
        <v>2</v>
      </c>
      <c r="D9" s="102">
        <v>3</v>
      </c>
      <c r="E9" s="102">
        <v>4</v>
      </c>
      <c r="F9" s="102">
        <v>5</v>
      </c>
      <c r="G9" s="102">
        <v>6</v>
      </c>
      <c r="H9" s="102">
        <v>7</v>
      </c>
      <c r="I9" s="102">
        <v>8</v>
      </c>
      <c r="J9" s="102">
        <v>9</v>
      </c>
      <c r="K9" s="102">
        <v>10</v>
      </c>
      <c r="L9" s="102">
        <v>11</v>
      </c>
      <c r="M9" s="102">
        <v>12</v>
      </c>
      <c r="N9" s="102">
        <v>13</v>
      </c>
      <c r="O9" s="102">
        <v>14</v>
      </c>
      <c r="P9" s="102">
        <v>15</v>
      </c>
      <c r="Q9" s="102">
        <v>16</v>
      </c>
      <c r="R9" s="107"/>
      <c r="S9" s="107"/>
      <c r="T9" s="107"/>
      <c r="U9" s="107"/>
      <c r="V9" s="107"/>
      <c r="W9" s="107"/>
      <c r="X9" s="101"/>
      <c r="Y9" s="107"/>
      <c r="Z9" s="107"/>
      <c r="AA9" s="107" t="s">
        <v>129</v>
      </c>
      <c r="AB9" s="182" t="s">
        <v>137</v>
      </c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187"/>
      <c r="BL9" s="187"/>
      <c r="BM9" s="187"/>
      <c r="BN9" s="187"/>
      <c r="BO9" s="187"/>
      <c r="BP9" s="187"/>
      <c r="BQ9" s="187"/>
      <c r="BR9" s="187"/>
      <c r="BS9" s="187"/>
      <c r="BT9" s="187"/>
      <c r="BU9" s="187"/>
      <c r="BV9" s="187"/>
      <c r="BW9" s="187"/>
      <c r="BX9" s="187"/>
      <c r="BY9" s="187"/>
      <c r="BZ9" s="187"/>
      <c r="CA9" s="187"/>
      <c r="CB9" s="187"/>
      <c r="CC9" s="187"/>
      <c r="CD9" s="187"/>
      <c r="CE9" s="187"/>
      <c r="CF9" s="187"/>
      <c r="CG9" s="187"/>
      <c r="CH9" s="187"/>
      <c r="CI9" s="187"/>
      <c r="CJ9" s="187"/>
      <c r="CK9" s="187"/>
      <c r="CL9" s="187"/>
      <c r="CM9" s="187"/>
      <c r="CN9" s="187"/>
      <c r="CO9" s="187"/>
      <c r="CP9" s="187"/>
      <c r="CQ9" s="187"/>
      <c r="CR9" s="187"/>
      <c r="CS9" s="187"/>
      <c r="CT9" s="187"/>
      <c r="CU9" s="187"/>
      <c r="CV9" s="187"/>
      <c r="CW9" s="187"/>
      <c r="CX9" s="187"/>
      <c r="CY9" s="187"/>
      <c r="CZ9" s="187"/>
      <c r="DA9" s="187"/>
      <c r="DB9" s="187"/>
      <c r="DC9" s="187"/>
      <c r="DD9" s="187"/>
      <c r="DE9" s="187"/>
      <c r="DF9" s="187"/>
      <c r="DG9" s="187"/>
      <c r="DH9" s="187"/>
      <c r="DI9" s="187"/>
      <c r="DJ9" s="187"/>
      <c r="DK9" s="187"/>
      <c r="DL9" s="187"/>
      <c r="DM9" s="187"/>
      <c r="DN9" s="187"/>
      <c r="DO9" s="187"/>
      <c r="DP9" s="187"/>
      <c r="DQ9" s="187"/>
      <c r="DR9" s="187"/>
      <c r="DS9" s="187"/>
      <c r="DT9" s="187"/>
      <c r="DU9" s="187"/>
      <c r="DV9" s="187"/>
      <c r="DW9" s="187"/>
      <c r="DX9" s="187"/>
      <c r="DY9" s="187"/>
      <c r="DZ9" s="187"/>
      <c r="EA9" s="187"/>
      <c r="EB9" s="187"/>
      <c r="EC9" s="187"/>
      <c r="ED9" s="187"/>
      <c r="EE9" s="187"/>
      <c r="EF9" s="187"/>
      <c r="EG9" s="187"/>
      <c r="EH9" s="187"/>
      <c r="EI9" s="187"/>
      <c r="EJ9" s="187"/>
      <c r="EK9" s="187"/>
      <c r="EL9" s="187"/>
      <c r="EM9" s="187"/>
      <c r="EN9" s="187"/>
      <c r="EO9" s="187"/>
      <c r="EP9" s="187"/>
      <c r="EQ9" s="187"/>
      <c r="ER9" s="187"/>
      <c r="ES9" s="187"/>
      <c r="ET9" s="187"/>
      <c r="EU9" s="187"/>
      <c r="EV9" s="187"/>
      <c r="EW9" s="187"/>
      <c r="EX9" s="187"/>
      <c r="EY9" s="187"/>
      <c r="EZ9" s="187"/>
      <c r="FA9" s="187"/>
      <c r="FB9" s="187"/>
      <c r="FC9" s="187"/>
      <c r="FD9" s="187"/>
      <c r="FE9" s="187"/>
      <c r="FF9" s="187"/>
      <c r="FG9" s="187"/>
      <c r="FH9" s="187"/>
      <c r="FI9" s="187"/>
      <c r="FJ9" s="187"/>
      <c r="FK9" s="187"/>
      <c r="FL9" s="187"/>
      <c r="FM9" s="187"/>
      <c r="FN9" s="187"/>
      <c r="FO9" s="187"/>
      <c r="FP9" s="187"/>
      <c r="FQ9" s="187"/>
      <c r="FR9" s="187"/>
      <c r="FS9" s="187"/>
      <c r="FT9" s="187"/>
      <c r="FU9" s="187"/>
      <c r="FV9" s="187"/>
    </row>
    <row r="10" spans="1:31" s="195" customFormat="1" ht="30.75" customHeight="1">
      <c r="A10" s="110">
        <v>1</v>
      </c>
      <c r="B10" s="110" t="s">
        <v>22</v>
      </c>
      <c r="C10" s="279">
        <v>-1.46</v>
      </c>
      <c r="D10" s="110"/>
      <c r="E10" s="110"/>
      <c r="F10" s="279"/>
      <c r="G10" s="333"/>
      <c r="H10" s="189"/>
      <c r="I10" s="189">
        <v>5779.07</v>
      </c>
      <c r="J10" s="100">
        <v>2516.54</v>
      </c>
      <c r="K10" s="100"/>
      <c r="L10" s="100">
        <v>4993.08</v>
      </c>
      <c r="M10" s="100">
        <v>221.54</v>
      </c>
      <c r="N10" s="100">
        <v>523.39</v>
      </c>
      <c r="O10" s="100">
        <v>21.68</v>
      </c>
      <c r="P10" s="100">
        <v>2.89</v>
      </c>
      <c r="Q10" s="100">
        <f>L10+M10+N10+O10+P10</f>
        <v>5762.580000000001</v>
      </c>
      <c r="R10" s="190"/>
      <c r="S10" s="190"/>
      <c r="T10" s="190">
        <f aca="true" t="shared" si="0" ref="T10:T16">Q10*100/10987</f>
        <v>52.44907618094112</v>
      </c>
      <c r="U10" s="190" t="e">
        <f>T10*#REF!</f>
        <v>#REF!</v>
      </c>
      <c r="V10" s="190" t="e">
        <f aca="true" t="shared" si="1" ref="V10:V16">L10+U10</f>
        <v>#REF!</v>
      </c>
      <c r="W10" s="190">
        <v>946.3318055174382</v>
      </c>
      <c r="X10" s="191">
        <v>16</v>
      </c>
      <c r="Y10" s="192">
        <f aca="true" t="shared" si="2" ref="Y10:Y17">Q10/X10</f>
        <v>360.16125000000005</v>
      </c>
      <c r="Z10" s="193">
        <f aca="true" t="shared" si="3" ref="Z10:Z17">Q10/11</f>
        <v>523.8709090909092</v>
      </c>
      <c r="AA10" s="193">
        <f aca="true" t="shared" si="4" ref="AA10:AA16">(L10/Q10)*100</f>
        <v>86.64660620763614</v>
      </c>
      <c r="AB10" s="194">
        <f>L10/'Part-I'!P13</f>
        <v>266.5128002024034</v>
      </c>
      <c r="AD10" s="195" t="s">
        <v>22</v>
      </c>
      <c r="AE10" s="195">
        <v>831.20444</v>
      </c>
    </row>
    <row r="11" spans="1:31" s="195" customFormat="1" ht="30.75" customHeight="1">
      <c r="A11" s="110">
        <v>2</v>
      </c>
      <c r="B11" s="110" t="s">
        <v>102</v>
      </c>
      <c r="C11" s="279">
        <v>-4.51</v>
      </c>
      <c r="D11" s="110"/>
      <c r="E11" s="110"/>
      <c r="F11" s="279"/>
      <c r="G11" s="333"/>
      <c r="H11" s="189"/>
      <c r="I11" s="189">
        <v>3385.09</v>
      </c>
      <c r="J11" s="100">
        <v>1284.26</v>
      </c>
      <c r="K11" s="100"/>
      <c r="L11" s="100">
        <v>3105.7</v>
      </c>
      <c r="M11" s="100">
        <v>84.05</v>
      </c>
      <c r="N11" s="100">
        <v>155.17</v>
      </c>
      <c r="O11" s="100">
        <v>31.78</v>
      </c>
      <c r="P11" s="100">
        <v>2.75</v>
      </c>
      <c r="Q11" s="100">
        <f aca="true" t="shared" si="5" ref="Q11:Q16">L11+M11+N11+O11+P11</f>
        <v>3379.4500000000003</v>
      </c>
      <c r="R11" s="190"/>
      <c r="S11" s="190"/>
      <c r="T11" s="190">
        <f t="shared" si="0"/>
        <v>30.75862382816055</v>
      </c>
      <c r="U11" s="190" t="e">
        <f>T11*#REF!</f>
        <v>#REF!</v>
      </c>
      <c r="V11" s="190" t="e">
        <f t="shared" si="1"/>
        <v>#REF!</v>
      </c>
      <c r="W11" s="190">
        <v>394.9048928760487</v>
      </c>
      <c r="X11" s="191">
        <v>12</v>
      </c>
      <c r="Y11" s="193">
        <f t="shared" si="2"/>
        <v>281.62083333333334</v>
      </c>
      <c r="Z11" s="193">
        <f t="shared" si="3"/>
        <v>307.2227272727273</v>
      </c>
      <c r="AA11" s="193">
        <f t="shared" si="4"/>
        <v>91.89956945656836</v>
      </c>
      <c r="AB11" s="194">
        <f>L11/'Part-I'!P14</f>
        <v>220.7439776420048</v>
      </c>
      <c r="AD11" s="195" t="s">
        <v>140</v>
      </c>
      <c r="AE11" s="195">
        <v>402.7251</v>
      </c>
    </row>
    <row r="12" spans="1:31" s="195" customFormat="1" ht="30.75" customHeight="1">
      <c r="A12" s="110">
        <v>3</v>
      </c>
      <c r="B12" s="121" t="s">
        <v>23</v>
      </c>
      <c r="C12" s="280">
        <v>-17.56</v>
      </c>
      <c r="D12" s="121"/>
      <c r="E12" s="121"/>
      <c r="F12" s="280"/>
      <c r="G12" s="333"/>
      <c r="H12" s="189"/>
      <c r="I12" s="189">
        <v>3650.75</v>
      </c>
      <c r="J12" s="100">
        <v>1437.71</v>
      </c>
      <c r="K12" s="298"/>
      <c r="L12" s="291">
        <v>3210.88</v>
      </c>
      <c r="M12" s="291">
        <v>123.95</v>
      </c>
      <c r="N12" s="291">
        <v>269.4</v>
      </c>
      <c r="O12" s="291">
        <v>27.22</v>
      </c>
      <c r="P12" s="291">
        <v>0</v>
      </c>
      <c r="Q12" s="100">
        <f t="shared" si="5"/>
        <v>3631.45</v>
      </c>
      <c r="R12" s="190"/>
      <c r="S12" s="190"/>
      <c r="T12" s="190">
        <f t="shared" si="0"/>
        <v>33.05224356057158</v>
      </c>
      <c r="U12" s="190" t="e">
        <f>T12*#REF!</f>
        <v>#REF!</v>
      </c>
      <c r="V12" s="190" t="e">
        <f t="shared" si="1"/>
        <v>#REF!</v>
      </c>
      <c r="W12" s="190">
        <v>329.2062499634278</v>
      </c>
      <c r="X12" s="191">
        <v>5</v>
      </c>
      <c r="Y12" s="193">
        <f t="shared" si="2"/>
        <v>726.29</v>
      </c>
      <c r="Z12" s="206">
        <f t="shared" si="3"/>
        <v>330.1318181818182</v>
      </c>
      <c r="AA12" s="193" t="e">
        <f>(#REF!/Q12)*100</f>
        <v>#REF!</v>
      </c>
      <c r="AB12" s="194" t="e">
        <f>#REF!/'Part-I'!P15</f>
        <v>#REF!</v>
      </c>
      <c r="AD12" s="195" t="s">
        <v>24</v>
      </c>
      <c r="AE12" s="195">
        <v>230.73651</v>
      </c>
    </row>
    <row r="13" spans="1:179" s="204" customFormat="1" ht="30.75" customHeight="1">
      <c r="A13" s="110">
        <v>4</v>
      </c>
      <c r="B13" s="110" t="s">
        <v>24</v>
      </c>
      <c r="C13" s="279">
        <v>-3.82</v>
      </c>
      <c r="D13" s="110"/>
      <c r="E13" s="110"/>
      <c r="F13" s="279"/>
      <c r="G13" s="333"/>
      <c r="H13" s="189"/>
      <c r="I13" s="189">
        <v>2101.48</v>
      </c>
      <c r="J13" s="100">
        <v>774.5</v>
      </c>
      <c r="K13" s="100"/>
      <c r="L13" s="100">
        <v>1664</v>
      </c>
      <c r="M13" s="100">
        <v>60.07</v>
      </c>
      <c r="N13" s="100">
        <v>248.61</v>
      </c>
      <c r="O13" s="100">
        <v>16.65</v>
      </c>
      <c r="P13" s="100">
        <v>0</v>
      </c>
      <c r="Q13" s="100">
        <f t="shared" si="5"/>
        <v>1989.33</v>
      </c>
      <c r="R13" s="197"/>
      <c r="S13" s="197"/>
      <c r="T13" s="190">
        <f t="shared" si="0"/>
        <v>18.106216437608083</v>
      </c>
      <c r="U13" s="190">
        <f>T13*T11</f>
        <v>556.9223003556442</v>
      </c>
      <c r="V13" s="190">
        <f t="shared" si="1"/>
        <v>2220.9223003556444</v>
      </c>
      <c r="W13" s="190">
        <v>421.40043101378836</v>
      </c>
      <c r="X13" s="198">
        <v>16</v>
      </c>
      <c r="Y13" s="199">
        <f t="shared" si="2"/>
        <v>124.333125</v>
      </c>
      <c r="Z13" s="189">
        <f t="shared" si="3"/>
        <v>180.8481818181818</v>
      </c>
      <c r="AA13" s="199">
        <f t="shared" si="4"/>
        <v>83.64625275846642</v>
      </c>
      <c r="AB13" s="200">
        <f>L13/'Part-I'!P16</f>
        <v>255.8441318827299</v>
      </c>
      <c r="AC13" s="196"/>
      <c r="AD13" s="196" t="s">
        <v>25</v>
      </c>
      <c r="AE13" s="196">
        <v>677.9344</v>
      </c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196"/>
      <c r="BS13" s="196"/>
      <c r="BT13" s="196"/>
      <c r="BU13" s="196"/>
      <c r="BV13" s="196"/>
      <c r="BW13" s="196"/>
      <c r="BX13" s="196"/>
      <c r="BY13" s="196"/>
      <c r="BZ13" s="196"/>
      <c r="CA13" s="196"/>
      <c r="CB13" s="196"/>
      <c r="CC13" s="196"/>
      <c r="CD13" s="196"/>
      <c r="CE13" s="196"/>
      <c r="CF13" s="196"/>
      <c r="CG13" s="196"/>
      <c r="CH13" s="196"/>
      <c r="CI13" s="196"/>
      <c r="CJ13" s="196"/>
      <c r="CK13" s="196"/>
      <c r="CL13" s="196"/>
      <c r="CM13" s="196"/>
      <c r="CN13" s="196"/>
      <c r="CO13" s="196"/>
      <c r="CP13" s="196"/>
      <c r="CQ13" s="196"/>
      <c r="CR13" s="196"/>
      <c r="CS13" s="196"/>
      <c r="CT13" s="196"/>
      <c r="CU13" s="196"/>
      <c r="CV13" s="196"/>
      <c r="CW13" s="196"/>
      <c r="CX13" s="196"/>
      <c r="CY13" s="196"/>
      <c r="CZ13" s="196"/>
      <c r="DA13" s="196"/>
      <c r="DB13" s="196"/>
      <c r="DC13" s="196"/>
      <c r="DD13" s="196"/>
      <c r="DE13" s="196"/>
      <c r="DF13" s="196"/>
      <c r="DG13" s="196"/>
      <c r="DH13" s="196"/>
      <c r="DI13" s="196"/>
      <c r="DJ13" s="196"/>
      <c r="DK13" s="196"/>
      <c r="DL13" s="196"/>
      <c r="DM13" s="196"/>
      <c r="DN13" s="196"/>
      <c r="DO13" s="196"/>
      <c r="DP13" s="196"/>
      <c r="DQ13" s="196"/>
      <c r="DR13" s="196"/>
      <c r="DS13" s="196"/>
      <c r="DT13" s="196"/>
      <c r="DU13" s="196"/>
      <c r="DV13" s="196"/>
      <c r="DW13" s="196"/>
      <c r="DX13" s="196"/>
      <c r="DY13" s="196"/>
      <c r="DZ13" s="196"/>
      <c r="EA13" s="196"/>
      <c r="EB13" s="196"/>
      <c r="EC13" s="196"/>
      <c r="ED13" s="196"/>
      <c r="EE13" s="196"/>
      <c r="EF13" s="196"/>
      <c r="EG13" s="196"/>
      <c r="EH13" s="196"/>
      <c r="EI13" s="196"/>
      <c r="EJ13" s="196"/>
      <c r="EK13" s="196"/>
      <c r="EL13" s="196"/>
      <c r="EM13" s="196"/>
      <c r="EN13" s="196"/>
      <c r="EO13" s="196"/>
      <c r="EP13" s="196"/>
      <c r="EQ13" s="196"/>
      <c r="ER13" s="196"/>
      <c r="ES13" s="196"/>
      <c r="ET13" s="196"/>
      <c r="EU13" s="196"/>
      <c r="EV13" s="196"/>
      <c r="EW13" s="196"/>
      <c r="EX13" s="196"/>
      <c r="EY13" s="196"/>
      <c r="EZ13" s="196"/>
      <c r="FA13" s="196"/>
      <c r="FB13" s="196"/>
      <c r="FC13" s="196"/>
      <c r="FD13" s="196"/>
      <c r="FE13" s="196"/>
      <c r="FF13" s="196"/>
      <c r="FG13" s="196"/>
      <c r="FH13" s="196"/>
      <c r="FI13" s="196"/>
      <c r="FJ13" s="196"/>
      <c r="FK13" s="196"/>
      <c r="FL13" s="196"/>
      <c r="FM13" s="196"/>
      <c r="FN13" s="196"/>
      <c r="FO13" s="196"/>
      <c r="FP13" s="196"/>
      <c r="FQ13" s="196"/>
      <c r="FR13" s="196"/>
      <c r="FS13" s="196"/>
      <c r="FT13" s="196"/>
      <c r="FU13" s="196"/>
      <c r="FV13" s="196"/>
      <c r="FW13" s="207"/>
    </row>
    <row r="14" spans="1:31" s="201" customFormat="1" ht="30.75" customHeight="1">
      <c r="A14" s="110">
        <v>5</v>
      </c>
      <c r="B14" s="122" t="s">
        <v>25</v>
      </c>
      <c r="C14" s="281">
        <v>14.17</v>
      </c>
      <c r="D14" s="122"/>
      <c r="E14" s="122"/>
      <c r="F14" s="281"/>
      <c r="G14" s="333"/>
      <c r="H14" s="189"/>
      <c r="I14" s="189">
        <v>5494.17</v>
      </c>
      <c r="J14" s="100">
        <v>2093.76</v>
      </c>
      <c r="K14" s="299"/>
      <c r="L14" s="291">
        <v>4872.25</v>
      </c>
      <c r="M14" s="291">
        <v>160.36</v>
      </c>
      <c r="N14" s="291">
        <v>433.63</v>
      </c>
      <c r="O14" s="291">
        <v>15.4</v>
      </c>
      <c r="P14" s="291">
        <v>0</v>
      </c>
      <c r="Q14" s="100">
        <f t="shared" si="5"/>
        <v>5481.639999999999</v>
      </c>
      <c r="R14" s="202"/>
      <c r="S14" s="190"/>
      <c r="T14" s="190">
        <f t="shared" si="0"/>
        <v>49.89205424592701</v>
      </c>
      <c r="U14" s="190">
        <f>T14*T12</f>
        <v>1649.044328673629</v>
      </c>
      <c r="V14" s="190">
        <f t="shared" si="1"/>
        <v>6521.294328673629</v>
      </c>
      <c r="W14" s="190">
        <v>284.0693844620202</v>
      </c>
      <c r="X14" s="203">
        <v>5</v>
      </c>
      <c r="Y14" s="193">
        <f t="shared" si="2"/>
        <v>1096.328</v>
      </c>
      <c r="Z14" s="205">
        <f t="shared" si="3"/>
        <v>498.330909090909</v>
      </c>
      <c r="AA14" s="193" t="e">
        <f>(#REF!/Q14)*100</f>
        <v>#REF!</v>
      </c>
      <c r="AB14" s="194" t="e">
        <f>#REF!/'Part-I'!P17</f>
        <v>#REF!</v>
      </c>
      <c r="AD14" s="201" t="s">
        <v>26</v>
      </c>
      <c r="AE14" s="201">
        <v>243.09251</v>
      </c>
    </row>
    <row r="15" spans="1:31" s="195" customFormat="1" ht="30.75" customHeight="1">
      <c r="A15" s="110">
        <v>6</v>
      </c>
      <c r="B15" s="110" t="s">
        <v>26</v>
      </c>
      <c r="C15" s="279">
        <v>0.11</v>
      </c>
      <c r="D15" s="110"/>
      <c r="E15" s="110"/>
      <c r="F15" s="279"/>
      <c r="G15" s="333"/>
      <c r="H15" s="189"/>
      <c r="I15" s="189">
        <v>2196.17</v>
      </c>
      <c r="J15" s="100">
        <v>780</v>
      </c>
      <c r="K15" s="100"/>
      <c r="L15" s="100">
        <v>1720.39</v>
      </c>
      <c r="M15" s="100">
        <v>98.03</v>
      </c>
      <c r="N15" s="100">
        <v>336.82</v>
      </c>
      <c r="O15" s="100">
        <v>9.3</v>
      </c>
      <c r="P15" s="292">
        <v>2.14</v>
      </c>
      <c r="Q15" s="100">
        <f t="shared" si="5"/>
        <v>2166.6800000000003</v>
      </c>
      <c r="R15" s="190">
        <v>51.19127999999999</v>
      </c>
      <c r="S15" s="190"/>
      <c r="T15" s="190">
        <f t="shared" si="0"/>
        <v>19.720396832620374</v>
      </c>
      <c r="U15" s="190">
        <f>T15*T13</f>
        <v>357.06177328694537</v>
      </c>
      <c r="V15" s="190">
        <f t="shared" si="1"/>
        <v>2077.4517732869454</v>
      </c>
      <c r="W15" s="190">
        <v>217.44448577735142</v>
      </c>
      <c r="X15" s="191">
        <v>12</v>
      </c>
      <c r="Y15" s="193">
        <f t="shared" si="2"/>
        <v>180.5566666666667</v>
      </c>
      <c r="Z15" s="193">
        <f t="shared" si="3"/>
        <v>196.97090909090912</v>
      </c>
      <c r="AA15" s="193">
        <f t="shared" si="4"/>
        <v>79.40212675614303</v>
      </c>
      <c r="AB15" s="194">
        <f>L15/'Part-I'!P18</f>
        <v>251.0477407906795</v>
      </c>
      <c r="AD15" s="195" t="s">
        <v>27</v>
      </c>
      <c r="AE15" s="195">
        <v>282.2</v>
      </c>
    </row>
    <row r="16" spans="1:31" s="195" customFormat="1" ht="30.75" customHeight="1">
      <c r="A16" s="110">
        <v>7</v>
      </c>
      <c r="B16" s="110" t="s">
        <v>27</v>
      </c>
      <c r="C16" s="279">
        <v>13.56</v>
      </c>
      <c r="D16" s="110"/>
      <c r="E16" s="110"/>
      <c r="F16" s="279"/>
      <c r="G16" s="334"/>
      <c r="H16" s="189"/>
      <c r="I16" s="189">
        <v>2227.03</v>
      </c>
      <c r="J16" s="100">
        <v>753.26</v>
      </c>
      <c r="K16" s="100"/>
      <c r="L16" s="100">
        <v>2089.51</v>
      </c>
      <c r="M16" s="100">
        <v>44.22</v>
      </c>
      <c r="N16" s="100">
        <v>51.47</v>
      </c>
      <c r="O16" s="100">
        <v>8.9</v>
      </c>
      <c r="P16" s="292">
        <v>2.16</v>
      </c>
      <c r="Q16" s="100">
        <f t="shared" si="5"/>
        <v>2196.2599999999998</v>
      </c>
      <c r="R16" s="190"/>
      <c r="S16" s="190"/>
      <c r="T16" s="190">
        <f t="shared" si="0"/>
        <v>19.98962410121052</v>
      </c>
      <c r="U16" s="190">
        <f>T16*T14</f>
        <v>997.3234100132852</v>
      </c>
      <c r="V16" s="190">
        <f t="shared" si="1"/>
        <v>3086.833410013285</v>
      </c>
      <c r="W16" s="190">
        <v>551.7063168440602</v>
      </c>
      <c r="X16" s="191">
        <v>14</v>
      </c>
      <c r="Y16" s="193">
        <f t="shared" si="2"/>
        <v>156.87571428571428</v>
      </c>
      <c r="Z16" s="193">
        <f t="shared" si="3"/>
        <v>199.65999999999997</v>
      </c>
      <c r="AA16" s="193">
        <f t="shared" si="4"/>
        <v>95.13946436214293</v>
      </c>
      <c r="AB16" s="194">
        <f>L16/'Part-I'!P19</f>
        <v>214.47061576738957</v>
      </c>
      <c r="AD16" s="195" t="s">
        <v>28</v>
      </c>
      <c r="AE16" s="195">
        <v>641.19701</v>
      </c>
    </row>
    <row r="17" spans="1:27" s="211" customFormat="1" ht="30.75" customHeight="1">
      <c r="A17" s="98"/>
      <c r="B17" s="98" t="s">
        <v>5</v>
      </c>
      <c r="C17" s="282">
        <f>SUM(C10:C16)</f>
        <v>0.490000000000002</v>
      </c>
      <c r="D17" s="98">
        <f>SUM(D10:D16)</f>
        <v>0</v>
      </c>
      <c r="E17" s="98">
        <f>SUM(E10:E16)</f>
        <v>0</v>
      </c>
      <c r="F17" s="99">
        <f>SUM(F10:F16)</f>
        <v>0</v>
      </c>
      <c r="G17" s="111"/>
      <c r="H17" s="99">
        <f aca="true" t="shared" si="6" ref="H17:Q17">SUM(H10:H16)</f>
        <v>0</v>
      </c>
      <c r="I17" s="99">
        <f t="shared" si="6"/>
        <v>24833.759999999995</v>
      </c>
      <c r="J17" s="100">
        <f t="shared" si="6"/>
        <v>9640.03</v>
      </c>
      <c r="K17" s="99">
        <f t="shared" si="6"/>
        <v>0</v>
      </c>
      <c r="L17" s="99">
        <f t="shared" si="6"/>
        <v>21655.809999999998</v>
      </c>
      <c r="M17" s="99">
        <f t="shared" si="6"/>
        <v>792.22</v>
      </c>
      <c r="N17" s="99">
        <f t="shared" si="6"/>
        <v>2018.4899999999998</v>
      </c>
      <c r="O17" s="99">
        <f t="shared" si="6"/>
        <v>130.93</v>
      </c>
      <c r="P17" s="99">
        <f t="shared" si="6"/>
        <v>9.940000000000001</v>
      </c>
      <c r="Q17" s="99">
        <f t="shared" si="6"/>
        <v>24607.389999999996</v>
      </c>
      <c r="R17" s="208"/>
      <c r="S17" s="190"/>
      <c r="T17" s="190">
        <f>J18-Q18</f>
        <v>18.869999999999997</v>
      </c>
      <c r="U17" s="190"/>
      <c r="V17" s="190"/>
      <c r="W17" s="190"/>
      <c r="X17" s="209">
        <f>SUM(X10:X16)</f>
        <v>80</v>
      </c>
      <c r="Y17" s="193">
        <f t="shared" si="2"/>
        <v>307.59237499999995</v>
      </c>
      <c r="Z17" s="210">
        <f t="shared" si="3"/>
        <v>2237.0354545454543</v>
      </c>
      <c r="AA17" s="210">
        <f>(L17/Q17)*100</f>
        <v>88.00531059978324</v>
      </c>
    </row>
    <row r="18" spans="1:27" s="195" customFormat="1" ht="30.75" customHeight="1">
      <c r="A18" s="110">
        <v>1</v>
      </c>
      <c r="B18" s="110" t="s">
        <v>40</v>
      </c>
      <c r="C18" s="100">
        <v>18.9</v>
      </c>
      <c r="D18" s="100"/>
      <c r="E18" s="100"/>
      <c r="F18" s="100"/>
      <c r="G18" s="243"/>
      <c r="H18" s="100"/>
      <c r="I18" s="100">
        <v>6.14</v>
      </c>
      <c r="J18" s="100">
        <f>SUM(C18:I18)</f>
        <v>25.04</v>
      </c>
      <c r="K18" s="100"/>
      <c r="L18" s="100">
        <v>0</v>
      </c>
      <c r="M18" s="100">
        <v>1.08</v>
      </c>
      <c r="N18" s="100">
        <v>5.09</v>
      </c>
      <c r="O18" s="100"/>
      <c r="P18" s="100"/>
      <c r="Q18" s="100">
        <f>SUM(L18:P18)</f>
        <v>6.17</v>
      </c>
      <c r="X18" s="244">
        <f>Q21-P21-O21</f>
        <v>24472.689999999995</v>
      </c>
      <c r="Y18" s="188"/>
      <c r="Z18" s="188">
        <f>Q17/146</f>
        <v>168.54376712328764</v>
      </c>
      <c r="AA18" s="188"/>
    </row>
    <row r="19" spans="1:27" s="195" customFormat="1" ht="30.75" customHeight="1">
      <c r="A19" s="110">
        <v>2</v>
      </c>
      <c r="B19" s="110" t="s">
        <v>93</v>
      </c>
      <c r="C19" s="100">
        <v>8.45</v>
      </c>
      <c r="D19" s="100"/>
      <c r="E19" s="100"/>
      <c r="F19" s="100"/>
      <c r="G19" s="100"/>
      <c r="H19" s="100"/>
      <c r="I19" s="100">
        <v>284.89</v>
      </c>
      <c r="J19" s="100">
        <f>SUM(C19:I19)</f>
        <v>293.34</v>
      </c>
      <c r="K19" s="100"/>
      <c r="L19" s="100"/>
      <c r="M19" s="100"/>
      <c r="N19" s="100"/>
      <c r="O19" s="100">
        <v>284.89</v>
      </c>
      <c r="P19" s="100"/>
      <c r="Q19" s="100">
        <f>O19+P19</f>
        <v>284.89</v>
      </c>
      <c r="T19" s="195">
        <v>57.61</v>
      </c>
      <c r="V19" s="190"/>
      <c r="X19" s="188"/>
      <c r="Y19" s="188"/>
      <c r="Z19" s="188"/>
      <c r="AA19" s="188"/>
    </row>
    <row r="20" spans="1:27" s="201" customFormat="1" ht="30.75" customHeight="1">
      <c r="A20" s="110"/>
      <c r="B20" s="110" t="s">
        <v>5</v>
      </c>
      <c r="C20" s="100">
        <f>C18+C19</f>
        <v>27.349999999999998</v>
      </c>
      <c r="D20" s="100"/>
      <c r="E20" s="100"/>
      <c r="F20" s="100">
        <f>F19</f>
        <v>0</v>
      </c>
      <c r="G20" s="100"/>
      <c r="H20" s="100"/>
      <c r="I20" s="100">
        <f>I17+I18+I19</f>
        <v>25124.789999999994</v>
      </c>
      <c r="J20" s="100"/>
      <c r="K20" s="100"/>
      <c r="L20" s="100">
        <f>SUM(L17:L19)</f>
        <v>21655.809999999998</v>
      </c>
      <c r="M20" s="100">
        <f>SUM(M17:M19)</f>
        <v>793.3000000000001</v>
      </c>
      <c r="N20" s="100">
        <f>SUM(N17:N19)</f>
        <v>2023.5799999999997</v>
      </c>
      <c r="O20" s="100">
        <f>SUM(O17:O19)</f>
        <v>415.82</v>
      </c>
      <c r="P20" s="100">
        <f>SUM(P17:P19)</f>
        <v>9.940000000000001</v>
      </c>
      <c r="Q20" s="100">
        <f>Q17+Q18+Q19</f>
        <v>24898.449999999993</v>
      </c>
      <c r="S20" s="212"/>
      <c r="T20" s="212">
        <f>T19-4</f>
        <v>53.61</v>
      </c>
      <c r="U20" s="212"/>
      <c r="V20" s="212"/>
      <c r="W20" s="212"/>
      <c r="X20" s="213"/>
      <c r="Y20" s="213"/>
      <c r="Z20" s="213"/>
      <c r="AA20" s="213"/>
    </row>
    <row r="21" spans="1:27" s="211" customFormat="1" ht="30.75" customHeight="1">
      <c r="A21" s="98"/>
      <c r="B21" s="98" t="s">
        <v>41</v>
      </c>
      <c r="C21" s="282">
        <f aca="true" t="shared" si="7" ref="C21:H21">C17+C20</f>
        <v>27.84</v>
      </c>
      <c r="D21" s="98">
        <f t="shared" si="7"/>
        <v>0</v>
      </c>
      <c r="E21" s="98">
        <f>E20</f>
        <v>0</v>
      </c>
      <c r="F21" s="99">
        <f>F20</f>
        <v>0</v>
      </c>
      <c r="G21" s="99">
        <f>G17+G20</f>
        <v>0</v>
      </c>
      <c r="H21" s="99">
        <f t="shared" si="7"/>
        <v>0</v>
      </c>
      <c r="I21" s="99">
        <f>I20</f>
        <v>25124.789999999994</v>
      </c>
      <c r="J21" s="99">
        <f>SUM(C21:I21)</f>
        <v>25152.629999999994</v>
      </c>
      <c r="K21" s="99">
        <f>K17</f>
        <v>0</v>
      </c>
      <c r="L21" s="99">
        <f aca="true" t="shared" si="8" ref="L21:Q21">L20</f>
        <v>21655.809999999998</v>
      </c>
      <c r="M21" s="99">
        <f t="shared" si="8"/>
        <v>793.3000000000001</v>
      </c>
      <c r="N21" s="99">
        <f t="shared" si="8"/>
        <v>2023.5799999999997</v>
      </c>
      <c r="O21" s="99">
        <f t="shared" si="8"/>
        <v>415.82</v>
      </c>
      <c r="P21" s="99">
        <f t="shared" si="8"/>
        <v>9.940000000000001</v>
      </c>
      <c r="Q21" s="99">
        <f t="shared" si="8"/>
        <v>24898.449999999993</v>
      </c>
      <c r="T21" s="214">
        <f>O19*100/Q19</f>
        <v>100</v>
      </c>
      <c r="X21" s="215"/>
      <c r="Y21" s="215"/>
      <c r="Z21" s="215"/>
      <c r="AA21" s="215"/>
    </row>
    <row r="22" spans="1:178" s="218" customFormat="1" ht="33" customHeight="1">
      <c r="A22" s="216"/>
      <c r="B22" s="330"/>
      <c r="C22" s="330"/>
      <c r="D22" s="330"/>
      <c r="E22" s="330"/>
      <c r="F22" s="330"/>
      <c r="G22" s="330"/>
      <c r="H22" s="330"/>
      <c r="I22" s="330"/>
      <c r="J22" s="330"/>
      <c r="K22" s="330"/>
      <c r="L22" s="217"/>
      <c r="O22" s="219"/>
      <c r="P22" s="219"/>
      <c r="Q22" s="220">
        <f>Q21-P21-O21</f>
        <v>24472.689999999995</v>
      </c>
      <c r="S22" s="221"/>
      <c r="T22" s="222"/>
      <c r="U22" s="221"/>
      <c r="V22" s="221"/>
      <c r="W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21"/>
      <c r="AX22" s="221"/>
      <c r="AY22" s="221"/>
      <c r="AZ22" s="221"/>
      <c r="BA22" s="221"/>
      <c r="BB22" s="221"/>
      <c r="BC22" s="221"/>
      <c r="BD22" s="221"/>
      <c r="BE22" s="221"/>
      <c r="BF22" s="221"/>
      <c r="BG22" s="221"/>
      <c r="BH22" s="221"/>
      <c r="BI22" s="221"/>
      <c r="BJ22" s="221"/>
      <c r="BK22" s="221"/>
      <c r="BL22" s="221"/>
      <c r="BM22" s="221"/>
      <c r="BN22" s="221"/>
      <c r="BO22" s="221"/>
      <c r="BP22" s="221"/>
      <c r="BQ22" s="221"/>
      <c r="BR22" s="221"/>
      <c r="BS22" s="221"/>
      <c r="BT22" s="221"/>
      <c r="BU22" s="221"/>
      <c r="BV22" s="221"/>
      <c r="BW22" s="221"/>
      <c r="BX22" s="221"/>
      <c r="BY22" s="221"/>
      <c r="BZ22" s="221"/>
      <c r="CA22" s="221"/>
      <c r="CB22" s="221"/>
      <c r="CC22" s="221"/>
      <c r="CD22" s="221"/>
      <c r="CE22" s="221"/>
      <c r="CF22" s="221"/>
      <c r="CG22" s="221"/>
      <c r="CH22" s="221"/>
      <c r="CI22" s="221"/>
      <c r="CJ22" s="221"/>
      <c r="CK22" s="221"/>
      <c r="CL22" s="221"/>
      <c r="CM22" s="221"/>
      <c r="CN22" s="221"/>
      <c r="CO22" s="221"/>
      <c r="CP22" s="221"/>
      <c r="CQ22" s="221"/>
      <c r="CR22" s="221"/>
      <c r="CS22" s="221"/>
      <c r="CT22" s="221"/>
      <c r="CU22" s="221"/>
      <c r="CV22" s="221"/>
      <c r="CW22" s="221"/>
      <c r="CX22" s="221"/>
      <c r="CY22" s="221"/>
      <c r="CZ22" s="221"/>
      <c r="DA22" s="221"/>
      <c r="DB22" s="221"/>
      <c r="DC22" s="221"/>
      <c r="DD22" s="221"/>
      <c r="DE22" s="221"/>
      <c r="DF22" s="221"/>
      <c r="DG22" s="221"/>
      <c r="DH22" s="221"/>
      <c r="DI22" s="221"/>
      <c r="DJ22" s="221"/>
      <c r="DK22" s="221"/>
      <c r="DL22" s="221"/>
      <c r="DM22" s="221"/>
      <c r="DN22" s="221"/>
      <c r="DO22" s="221"/>
      <c r="DP22" s="221"/>
      <c r="DQ22" s="221"/>
      <c r="DR22" s="221"/>
      <c r="DS22" s="221"/>
      <c r="DT22" s="221"/>
      <c r="DU22" s="221"/>
      <c r="DV22" s="221"/>
      <c r="DW22" s="221"/>
      <c r="DX22" s="221"/>
      <c r="DY22" s="221"/>
      <c r="DZ22" s="221"/>
      <c r="EA22" s="221"/>
      <c r="EB22" s="221"/>
      <c r="EC22" s="221"/>
      <c r="ED22" s="221"/>
      <c r="EE22" s="221"/>
      <c r="EF22" s="221"/>
      <c r="EG22" s="221"/>
      <c r="EH22" s="221"/>
      <c r="EI22" s="221"/>
      <c r="EJ22" s="221"/>
      <c r="EK22" s="221"/>
      <c r="EL22" s="221"/>
      <c r="EM22" s="221"/>
      <c r="EN22" s="221"/>
      <c r="EO22" s="221"/>
      <c r="EP22" s="221"/>
      <c r="EQ22" s="221"/>
      <c r="ER22" s="221"/>
      <c r="ES22" s="221"/>
      <c r="ET22" s="221"/>
      <c r="EU22" s="221"/>
      <c r="EV22" s="221"/>
      <c r="EW22" s="221"/>
      <c r="EX22" s="221"/>
      <c r="EY22" s="221"/>
      <c r="EZ22" s="221"/>
      <c r="FA22" s="221"/>
      <c r="FB22" s="221"/>
      <c r="FC22" s="221"/>
      <c r="FD22" s="221"/>
      <c r="FE22" s="221"/>
      <c r="FF22" s="221"/>
      <c r="FG22" s="221"/>
      <c r="FH22" s="221"/>
      <c r="FI22" s="221"/>
      <c r="FJ22" s="221"/>
      <c r="FK22" s="221"/>
      <c r="FL22" s="221"/>
      <c r="FM22" s="221"/>
      <c r="FN22" s="221"/>
      <c r="FO22" s="221"/>
      <c r="FP22" s="221"/>
      <c r="FQ22" s="221"/>
      <c r="FR22" s="221"/>
      <c r="FS22" s="221"/>
      <c r="FT22" s="221"/>
      <c r="FU22" s="221"/>
      <c r="FV22" s="221"/>
    </row>
    <row r="23" spans="1:178" s="182" customFormat="1" ht="41.25" customHeight="1">
      <c r="A23" s="216"/>
      <c r="B23" s="330"/>
      <c r="C23" s="330"/>
      <c r="D23" s="330"/>
      <c r="E23" s="330"/>
      <c r="F23" s="330"/>
      <c r="G23" s="330"/>
      <c r="H23" s="330"/>
      <c r="I23" s="330"/>
      <c r="J23" s="330"/>
      <c r="K23" s="330"/>
      <c r="L23" s="223"/>
      <c r="M23" s="223"/>
      <c r="N23" s="329" t="s">
        <v>114</v>
      </c>
      <c r="O23" s="329"/>
      <c r="P23" s="329"/>
      <c r="Q23" s="224"/>
      <c r="R23" s="225"/>
      <c r="S23" s="225"/>
      <c r="T23" s="226"/>
      <c r="U23" s="225"/>
      <c r="V23" s="225"/>
      <c r="W23" s="225"/>
      <c r="X23" s="227"/>
      <c r="Z23" s="228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187"/>
      <c r="BS23" s="187"/>
      <c r="BT23" s="187"/>
      <c r="BU23" s="187"/>
      <c r="BV23" s="187"/>
      <c r="BW23" s="187"/>
      <c r="BX23" s="187"/>
      <c r="BY23" s="187"/>
      <c r="BZ23" s="187"/>
      <c r="CA23" s="187"/>
      <c r="CB23" s="187"/>
      <c r="CC23" s="187"/>
      <c r="CD23" s="187"/>
      <c r="CE23" s="187"/>
      <c r="CF23" s="187"/>
      <c r="CG23" s="187"/>
      <c r="CH23" s="187"/>
      <c r="CI23" s="187"/>
      <c r="CJ23" s="187"/>
      <c r="CK23" s="187"/>
      <c r="CL23" s="187"/>
      <c r="CM23" s="187"/>
      <c r="CN23" s="187"/>
      <c r="CO23" s="187"/>
      <c r="CP23" s="187"/>
      <c r="CQ23" s="187"/>
      <c r="CR23" s="187"/>
      <c r="CS23" s="187"/>
      <c r="CT23" s="187"/>
      <c r="CU23" s="187"/>
      <c r="CV23" s="187"/>
      <c r="CW23" s="187"/>
      <c r="CX23" s="187"/>
      <c r="CY23" s="187"/>
      <c r="CZ23" s="187"/>
      <c r="DA23" s="187"/>
      <c r="DB23" s="187"/>
      <c r="DC23" s="187"/>
      <c r="DD23" s="187"/>
      <c r="DE23" s="187"/>
      <c r="DF23" s="187"/>
      <c r="DG23" s="187"/>
      <c r="DH23" s="187"/>
      <c r="DI23" s="187"/>
      <c r="DJ23" s="187"/>
      <c r="DK23" s="187"/>
      <c r="DL23" s="187"/>
      <c r="DM23" s="187"/>
      <c r="DN23" s="187"/>
      <c r="DO23" s="187"/>
      <c r="DP23" s="187"/>
      <c r="DQ23" s="187"/>
      <c r="DR23" s="187"/>
      <c r="DS23" s="187"/>
      <c r="DT23" s="187"/>
      <c r="DU23" s="187"/>
      <c r="DV23" s="187"/>
      <c r="DW23" s="187"/>
      <c r="DX23" s="187"/>
      <c r="DY23" s="187"/>
      <c r="DZ23" s="187"/>
      <c r="EA23" s="187"/>
      <c r="EB23" s="187"/>
      <c r="EC23" s="187"/>
      <c r="ED23" s="187"/>
      <c r="EE23" s="187"/>
      <c r="EF23" s="187"/>
      <c r="EG23" s="187"/>
      <c r="EH23" s="187"/>
      <c r="EI23" s="187"/>
      <c r="EJ23" s="187"/>
      <c r="EK23" s="187"/>
      <c r="EL23" s="187"/>
      <c r="EM23" s="187"/>
      <c r="EN23" s="187"/>
      <c r="EO23" s="187"/>
      <c r="EP23" s="187"/>
      <c r="EQ23" s="187"/>
      <c r="ER23" s="187"/>
      <c r="ES23" s="187"/>
      <c r="ET23" s="187"/>
      <c r="EU23" s="187"/>
      <c r="EV23" s="187"/>
      <c r="EW23" s="187"/>
      <c r="EX23" s="187"/>
      <c r="EY23" s="187"/>
      <c r="EZ23" s="187"/>
      <c r="FA23" s="187"/>
      <c r="FB23" s="187"/>
      <c r="FC23" s="187"/>
      <c r="FD23" s="187"/>
      <c r="FE23" s="187"/>
      <c r="FF23" s="187"/>
      <c r="FG23" s="187"/>
      <c r="FH23" s="187"/>
      <c r="FI23" s="187"/>
      <c r="FJ23" s="187"/>
      <c r="FK23" s="187"/>
      <c r="FL23" s="187"/>
      <c r="FM23" s="187"/>
      <c r="FN23" s="187"/>
      <c r="FO23" s="187"/>
      <c r="FP23" s="187"/>
      <c r="FQ23" s="187"/>
      <c r="FR23" s="187"/>
      <c r="FS23" s="187"/>
      <c r="FT23" s="187"/>
      <c r="FU23" s="187"/>
      <c r="FV23" s="187"/>
    </row>
    <row r="24" spans="2:178" s="182" customFormat="1" ht="17.25" customHeight="1">
      <c r="B24" s="330"/>
      <c r="C24" s="330"/>
      <c r="D24" s="330"/>
      <c r="E24" s="330"/>
      <c r="F24" s="330"/>
      <c r="G24" s="330"/>
      <c r="H24" s="330"/>
      <c r="I24" s="330"/>
      <c r="J24" s="330"/>
      <c r="K24" s="330"/>
      <c r="L24" s="229"/>
      <c r="M24" s="183"/>
      <c r="N24" s="106"/>
      <c r="O24" s="230" t="s">
        <v>115</v>
      </c>
      <c r="P24" s="106"/>
      <c r="Q24" s="112"/>
      <c r="R24" s="187"/>
      <c r="S24" s="187"/>
      <c r="T24" s="187"/>
      <c r="U24" s="187"/>
      <c r="V24" s="187"/>
      <c r="W24" s="187"/>
      <c r="X24" s="187"/>
      <c r="Y24" s="187"/>
      <c r="Z24" s="187"/>
      <c r="AA24" s="231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87"/>
      <c r="BI24" s="187"/>
      <c r="BJ24" s="187"/>
      <c r="BK24" s="187"/>
      <c r="BL24" s="187"/>
      <c r="BM24" s="187"/>
      <c r="BN24" s="187"/>
      <c r="BO24" s="187"/>
      <c r="BP24" s="187"/>
      <c r="BQ24" s="187"/>
      <c r="BR24" s="187"/>
      <c r="BS24" s="187"/>
      <c r="BT24" s="187"/>
      <c r="BU24" s="187"/>
      <c r="BV24" s="187"/>
      <c r="BW24" s="187"/>
      <c r="BX24" s="187"/>
      <c r="BY24" s="187"/>
      <c r="BZ24" s="187"/>
      <c r="CA24" s="187"/>
      <c r="CB24" s="187"/>
      <c r="CC24" s="187"/>
      <c r="CD24" s="187"/>
      <c r="CE24" s="187"/>
      <c r="CF24" s="187"/>
      <c r="CG24" s="187"/>
      <c r="CH24" s="187"/>
      <c r="CI24" s="187"/>
      <c r="CJ24" s="187"/>
      <c r="CK24" s="187"/>
      <c r="CL24" s="187"/>
      <c r="CM24" s="187"/>
      <c r="CN24" s="187"/>
      <c r="CO24" s="187"/>
      <c r="CP24" s="187"/>
      <c r="CQ24" s="187"/>
      <c r="CR24" s="187"/>
      <c r="CS24" s="187"/>
      <c r="CT24" s="187"/>
      <c r="CU24" s="187"/>
      <c r="CV24" s="187"/>
      <c r="CW24" s="187"/>
      <c r="CX24" s="187"/>
      <c r="CY24" s="187"/>
      <c r="CZ24" s="187"/>
      <c r="DA24" s="187"/>
      <c r="DB24" s="187"/>
      <c r="DC24" s="187"/>
      <c r="DD24" s="187"/>
      <c r="DE24" s="187"/>
      <c r="DF24" s="187"/>
      <c r="DG24" s="187"/>
      <c r="DH24" s="187"/>
      <c r="DI24" s="187"/>
      <c r="DJ24" s="187"/>
      <c r="DK24" s="187"/>
      <c r="DL24" s="187"/>
      <c r="DM24" s="187"/>
      <c r="DN24" s="187"/>
      <c r="DO24" s="187"/>
      <c r="DP24" s="187"/>
      <c r="DQ24" s="187"/>
      <c r="DR24" s="187"/>
      <c r="DS24" s="187"/>
      <c r="DT24" s="187"/>
      <c r="DU24" s="187"/>
      <c r="DV24" s="187"/>
      <c r="DW24" s="187"/>
      <c r="DX24" s="187"/>
      <c r="DY24" s="187"/>
      <c r="DZ24" s="187"/>
      <c r="EA24" s="187"/>
      <c r="EB24" s="187"/>
      <c r="EC24" s="187"/>
      <c r="ED24" s="187"/>
      <c r="EE24" s="187"/>
      <c r="EF24" s="187"/>
      <c r="EG24" s="187"/>
      <c r="EH24" s="187"/>
      <c r="EI24" s="187"/>
      <c r="EJ24" s="187"/>
      <c r="EK24" s="187"/>
      <c r="EL24" s="187"/>
      <c r="EM24" s="187"/>
      <c r="EN24" s="187"/>
      <c r="EO24" s="187"/>
      <c r="EP24" s="187"/>
      <c r="EQ24" s="187"/>
      <c r="ER24" s="187"/>
      <c r="ES24" s="187"/>
      <c r="ET24" s="187"/>
      <c r="EU24" s="187"/>
      <c r="EV24" s="187"/>
      <c r="EW24" s="187"/>
      <c r="EX24" s="187"/>
      <c r="EY24" s="187"/>
      <c r="EZ24" s="187"/>
      <c r="FA24" s="187"/>
      <c r="FB24" s="187"/>
      <c r="FC24" s="187"/>
      <c r="FD24" s="187"/>
      <c r="FE24" s="187"/>
      <c r="FF24" s="187"/>
      <c r="FG24" s="187"/>
      <c r="FH24" s="187"/>
      <c r="FI24" s="187"/>
      <c r="FJ24" s="187"/>
      <c r="FK24" s="187"/>
      <c r="FL24" s="187"/>
      <c r="FM24" s="187"/>
      <c r="FN24" s="187"/>
      <c r="FO24" s="187"/>
      <c r="FP24" s="187"/>
      <c r="FQ24" s="187"/>
      <c r="FR24" s="187"/>
      <c r="FS24" s="187"/>
      <c r="FT24" s="187"/>
      <c r="FU24" s="187"/>
      <c r="FV24" s="187"/>
    </row>
    <row r="25" spans="2:178" s="182" customFormat="1" ht="12.75" customHeight="1">
      <c r="B25" s="330"/>
      <c r="C25" s="330"/>
      <c r="D25" s="330"/>
      <c r="E25" s="330"/>
      <c r="F25" s="330"/>
      <c r="G25" s="330"/>
      <c r="H25" s="330"/>
      <c r="I25" s="330"/>
      <c r="J25" s="330"/>
      <c r="K25" s="330"/>
      <c r="L25" s="229"/>
      <c r="M25" s="183"/>
      <c r="N25" s="183"/>
      <c r="O25" s="230" t="s">
        <v>100</v>
      </c>
      <c r="P25" s="183"/>
      <c r="Q25" s="112"/>
      <c r="R25" s="187"/>
      <c r="S25" s="187"/>
      <c r="T25" s="285"/>
      <c r="U25" s="187"/>
      <c r="V25" s="187"/>
      <c r="W25" s="187"/>
      <c r="X25" s="187"/>
      <c r="Y25" s="232"/>
      <c r="Z25" s="187"/>
      <c r="AA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187"/>
      <c r="BN25" s="187"/>
      <c r="BO25" s="187"/>
      <c r="BP25" s="187"/>
      <c r="BQ25" s="187"/>
      <c r="BR25" s="187"/>
      <c r="BS25" s="187"/>
      <c r="BT25" s="187"/>
      <c r="BU25" s="187"/>
      <c r="BV25" s="187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7"/>
      <c r="CL25" s="187"/>
      <c r="CM25" s="187"/>
      <c r="CN25" s="187"/>
      <c r="CO25" s="187"/>
      <c r="CP25" s="187"/>
      <c r="CQ25" s="187"/>
      <c r="CR25" s="187"/>
      <c r="CS25" s="187"/>
      <c r="CT25" s="187"/>
      <c r="CU25" s="187"/>
      <c r="CV25" s="187"/>
      <c r="CW25" s="187"/>
      <c r="CX25" s="187"/>
      <c r="CY25" s="187"/>
      <c r="CZ25" s="187"/>
      <c r="DA25" s="187"/>
      <c r="DB25" s="187"/>
      <c r="DC25" s="187"/>
      <c r="DD25" s="187"/>
      <c r="DE25" s="187"/>
      <c r="DF25" s="187"/>
      <c r="DG25" s="187"/>
      <c r="DH25" s="187"/>
      <c r="DI25" s="187"/>
      <c r="DJ25" s="187"/>
      <c r="DK25" s="187"/>
      <c r="DL25" s="187"/>
      <c r="DM25" s="187"/>
      <c r="DN25" s="187"/>
      <c r="DO25" s="187"/>
      <c r="DP25" s="187"/>
      <c r="DQ25" s="187"/>
      <c r="DR25" s="187"/>
      <c r="DS25" s="187"/>
      <c r="DT25" s="187"/>
      <c r="DU25" s="187"/>
      <c r="DV25" s="187"/>
      <c r="DW25" s="187"/>
      <c r="DX25" s="187"/>
      <c r="DY25" s="187"/>
      <c r="DZ25" s="187"/>
      <c r="EA25" s="187"/>
      <c r="EB25" s="187"/>
      <c r="EC25" s="187"/>
      <c r="ED25" s="187"/>
      <c r="EE25" s="187"/>
      <c r="EF25" s="187"/>
      <c r="EG25" s="187"/>
      <c r="EH25" s="187"/>
      <c r="EI25" s="187"/>
      <c r="EJ25" s="187"/>
      <c r="EK25" s="187"/>
      <c r="EL25" s="187"/>
      <c r="EM25" s="187"/>
      <c r="EN25" s="187"/>
      <c r="EO25" s="187"/>
      <c r="EP25" s="187"/>
      <c r="EQ25" s="187"/>
      <c r="ER25" s="187"/>
      <c r="ES25" s="187"/>
      <c r="ET25" s="187"/>
      <c r="EU25" s="187"/>
      <c r="EV25" s="187"/>
      <c r="EW25" s="187"/>
      <c r="EX25" s="187"/>
      <c r="EY25" s="187"/>
      <c r="EZ25" s="187"/>
      <c r="FA25" s="187"/>
      <c r="FB25" s="187"/>
      <c r="FC25" s="187"/>
      <c r="FD25" s="187"/>
      <c r="FE25" s="187"/>
      <c r="FF25" s="187"/>
      <c r="FG25" s="187"/>
      <c r="FH25" s="187"/>
      <c r="FI25" s="187"/>
      <c r="FJ25" s="187"/>
      <c r="FK25" s="187"/>
      <c r="FL25" s="187"/>
      <c r="FM25" s="187"/>
      <c r="FN25" s="187"/>
      <c r="FO25" s="187"/>
      <c r="FP25" s="187"/>
      <c r="FQ25" s="187"/>
      <c r="FR25" s="187"/>
      <c r="FS25" s="187"/>
      <c r="FT25" s="187"/>
      <c r="FU25" s="187"/>
      <c r="FV25" s="187"/>
    </row>
    <row r="26" spans="2:178" s="182" customFormat="1" ht="12.75" customHeight="1">
      <c r="B26" s="330"/>
      <c r="C26" s="330"/>
      <c r="D26" s="330"/>
      <c r="E26" s="330"/>
      <c r="F26" s="330"/>
      <c r="G26" s="330"/>
      <c r="H26" s="330"/>
      <c r="I26" s="330"/>
      <c r="J26" s="330"/>
      <c r="K26" s="330"/>
      <c r="L26" s="183"/>
      <c r="M26" s="223"/>
      <c r="N26" s="233"/>
      <c r="O26" s="234" t="s">
        <v>116</v>
      </c>
      <c r="P26" s="106"/>
      <c r="Q26" s="112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7"/>
      <c r="BE26" s="187"/>
      <c r="BF26" s="187"/>
      <c r="BG26" s="187"/>
      <c r="BH26" s="187"/>
      <c r="BI26" s="187"/>
      <c r="BJ26" s="187"/>
      <c r="BK26" s="187"/>
      <c r="BL26" s="187"/>
      <c r="BM26" s="187"/>
      <c r="BN26" s="187"/>
      <c r="BO26" s="187"/>
      <c r="BP26" s="187"/>
      <c r="BQ26" s="187"/>
      <c r="BR26" s="187"/>
      <c r="BS26" s="187"/>
      <c r="BT26" s="187"/>
      <c r="BU26" s="187"/>
      <c r="BV26" s="187"/>
      <c r="BW26" s="187"/>
      <c r="BX26" s="187"/>
      <c r="BY26" s="187"/>
      <c r="BZ26" s="187"/>
      <c r="CA26" s="187"/>
      <c r="CB26" s="187"/>
      <c r="CC26" s="187"/>
      <c r="CD26" s="187"/>
      <c r="CE26" s="187"/>
      <c r="CF26" s="187"/>
      <c r="CG26" s="187"/>
      <c r="CH26" s="187"/>
      <c r="CI26" s="187"/>
      <c r="CJ26" s="187"/>
      <c r="CK26" s="187"/>
      <c r="CL26" s="187"/>
      <c r="CM26" s="187"/>
      <c r="CN26" s="187"/>
      <c r="CO26" s="187"/>
      <c r="CP26" s="187"/>
      <c r="CQ26" s="187"/>
      <c r="CR26" s="187"/>
      <c r="CS26" s="187"/>
      <c r="CT26" s="187"/>
      <c r="CU26" s="187"/>
      <c r="CV26" s="187"/>
      <c r="CW26" s="187"/>
      <c r="CX26" s="187"/>
      <c r="CY26" s="187"/>
      <c r="CZ26" s="187"/>
      <c r="DA26" s="187"/>
      <c r="DB26" s="187"/>
      <c r="DC26" s="187"/>
      <c r="DD26" s="187"/>
      <c r="DE26" s="187"/>
      <c r="DF26" s="187"/>
      <c r="DG26" s="187"/>
      <c r="DH26" s="187"/>
      <c r="DI26" s="187"/>
      <c r="DJ26" s="187"/>
      <c r="DK26" s="187"/>
      <c r="DL26" s="187"/>
      <c r="DM26" s="187"/>
      <c r="DN26" s="187"/>
      <c r="DO26" s="187"/>
      <c r="DP26" s="187"/>
      <c r="DQ26" s="187"/>
      <c r="DR26" s="187"/>
      <c r="DS26" s="187"/>
      <c r="DT26" s="187"/>
      <c r="DU26" s="187"/>
      <c r="DV26" s="187"/>
      <c r="DW26" s="187"/>
      <c r="DX26" s="187"/>
      <c r="DY26" s="187"/>
      <c r="DZ26" s="187"/>
      <c r="EA26" s="187"/>
      <c r="EB26" s="187"/>
      <c r="EC26" s="187"/>
      <c r="ED26" s="187"/>
      <c r="EE26" s="187"/>
      <c r="EF26" s="187"/>
      <c r="EG26" s="187"/>
      <c r="EH26" s="187"/>
      <c r="EI26" s="187"/>
      <c r="EJ26" s="187"/>
      <c r="EK26" s="187"/>
      <c r="EL26" s="187"/>
      <c r="EM26" s="187"/>
      <c r="EN26" s="187"/>
      <c r="EO26" s="187"/>
      <c r="EP26" s="187"/>
      <c r="EQ26" s="187"/>
      <c r="ER26" s="187"/>
      <c r="ES26" s="187"/>
      <c r="ET26" s="187"/>
      <c r="EU26" s="187"/>
      <c r="EV26" s="187"/>
      <c r="EW26" s="187"/>
      <c r="EX26" s="187"/>
      <c r="EY26" s="187"/>
      <c r="EZ26" s="187"/>
      <c r="FA26" s="187"/>
      <c r="FB26" s="187"/>
      <c r="FC26" s="187"/>
      <c r="FD26" s="187"/>
      <c r="FE26" s="187"/>
      <c r="FF26" s="187"/>
      <c r="FG26" s="187"/>
      <c r="FH26" s="187"/>
      <c r="FI26" s="187"/>
      <c r="FJ26" s="187"/>
      <c r="FK26" s="187"/>
      <c r="FL26" s="187"/>
      <c r="FM26" s="187"/>
      <c r="FN26" s="187"/>
      <c r="FO26" s="187"/>
      <c r="FP26" s="187"/>
      <c r="FQ26" s="187"/>
      <c r="FR26" s="187"/>
      <c r="FS26" s="187"/>
      <c r="FT26" s="187"/>
      <c r="FU26" s="187"/>
      <c r="FV26" s="187"/>
    </row>
    <row r="27" spans="2:27" ht="16.5">
      <c r="B27" s="235"/>
      <c r="C27" s="103"/>
      <c r="D27" s="236"/>
      <c r="E27" s="103"/>
      <c r="F27" s="237"/>
      <c r="G27" s="237"/>
      <c r="H27" s="238"/>
      <c r="I27" s="238"/>
      <c r="N27" s="233"/>
      <c r="O27" s="230" t="s">
        <v>102</v>
      </c>
      <c r="P27" s="106"/>
      <c r="Q27" s="112" t="s">
        <v>131</v>
      </c>
      <c r="R27" s="176"/>
      <c r="X27" s="176"/>
      <c r="Y27" s="176"/>
      <c r="Z27" s="176"/>
      <c r="AA27" s="176"/>
    </row>
    <row r="28" spans="2:27" ht="36.75" customHeight="1">
      <c r="B28" s="235"/>
      <c r="C28" s="103"/>
      <c r="D28" s="236"/>
      <c r="E28" s="103"/>
      <c r="Q28" s="112"/>
      <c r="R28" s="176"/>
      <c r="X28" s="176"/>
      <c r="Y28" s="176"/>
      <c r="Z28" s="176"/>
      <c r="AA28" s="176"/>
    </row>
    <row r="29" spans="2:27" ht="76.5" customHeight="1">
      <c r="B29" s="235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76"/>
      <c r="X29" s="176"/>
      <c r="Y29" s="176"/>
      <c r="Z29" s="176"/>
      <c r="AA29" s="176"/>
    </row>
    <row r="30" spans="2:27" ht="16.5">
      <c r="B30" s="235"/>
      <c r="C30" s="103"/>
      <c r="D30" s="236"/>
      <c r="E30" s="103"/>
      <c r="Q30" s="112"/>
      <c r="R30" s="176"/>
      <c r="X30" s="176"/>
      <c r="Y30" s="176"/>
      <c r="Z30" s="176"/>
      <c r="AA30" s="176"/>
    </row>
    <row r="31" spans="2:27" ht="16.5">
      <c r="B31" s="235"/>
      <c r="C31" s="103"/>
      <c r="D31" s="236"/>
      <c r="E31" s="103"/>
      <c r="Q31" s="112"/>
      <c r="R31" s="176"/>
      <c r="X31" s="176"/>
      <c r="Y31" s="176"/>
      <c r="Z31" s="176"/>
      <c r="AA31" s="176"/>
    </row>
    <row r="32" spans="2:27" ht="16.5">
      <c r="B32" s="235"/>
      <c r="C32" s="103"/>
      <c r="D32" s="236"/>
      <c r="E32" s="103"/>
      <c r="Q32" s="112"/>
      <c r="R32" s="176"/>
      <c r="X32" s="176"/>
      <c r="Y32" s="176"/>
      <c r="Z32" s="176"/>
      <c r="AA32" s="176"/>
    </row>
    <row r="33" spans="2:27" ht="16.5">
      <c r="B33" s="235"/>
      <c r="C33" s="103"/>
      <c r="D33" s="236"/>
      <c r="E33" s="103"/>
      <c r="Q33" s="236"/>
      <c r="R33" s="176"/>
      <c r="X33" s="176"/>
      <c r="Y33" s="176"/>
      <c r="Z33" s="176"/>
      <c r="AA33" s="176"/>
    </row>
    <row r="34" spans="2:5" ht="16.5">
      <c r="B34" s="235"/>
      <c r="C34" s="103"/>
      <c r="D34" s="236"/>
      <c r="E34" s="103"/>
    </row>
    <row r="35" spans="2:5" ht="16.5">
      <c r="B35" s="235"/>
      <c r="C35" s="103"/>
      <c r="D35" s="236"/>
      <c r="E35" s="103"/>
    </row>
    <row r="36" spans="2:5" ht="16.5">
      <c r="B36" s="235"/>
      <c r="C36" s="103"/>
      <c r="D36" s="236"/>
      <c r="E36" s="103"/>
    </row>
    <row r="37" spans="2:5" ht="16.5">
      <c r="B37" s="235"/>
      <c r="C37" s="103"/>
      <c r="D37" s="236"/>
      <c r="E37" s="103"/>
    </row>
    <row r="38" spans="2:5" ht="16.5">
      <c r="B38" s="235"/>
      <c r="C38" s="103"/>
      <c r="D38" s="236"/>
      <c r="E38" s="103"/>
    </row>
    <row r="39" spans="2:6" ht="16.5">
      <c r="B39" s="235"/>
      <c r="C39" s="239"/>
      <c r="D39" s="239"/>
      <c r="E39" s="240"/>
      <c r="F39" s="283"/>
    </row>
    <row r="40" spans="2:5" ht="16.5">
      <c r="B40" s="235"/>
      <c r="C40" s="236"/>
      <c r="D40" s="236"/>
      <c r="E40" s="103"/>
    </row>
    <row r="41" spans="2:5" ht="16.5">
      <c r="B41" s="235"/>
      <c r="C41" s="236"/>
      <c r="D41" s="236"/>
      <c r="E41" s="103"/>
    </row>
  </sheetData>
  <sheetProtection/>
  <mergeCells count="25">
    <mergeCell ref="G10:G16"/>
    <mergeCell ref="L6:Q6"/>
    <mergeCell ref="K6:K8"/>
    <mergeCell ref="J6:J8"/>
    <mergeCell ref="M7:M8"/>
    <mergeCell ref="N7:N8"/>
    <mergeCell ref="Q7:Q8"/>
    <mergeCell ref="N23:P23"/>
    <mergeCell ref="B22:K26"/>
    <mergeCell ref="E7:E8"/>
    <mergeCell ref="B6:B8"/>
    <mergeCell ref="C6:C8"/>
    <mergeCell ref="L7:L8"/>
    <mergeCell ref="F7:F8"/>
    <mergeCell ref="G7:G8"/>
    <mergeCell ref="O7:P7"/>
    <mergeCell ref="D7:D8"/>
    <mergeCell ref="A1:Q1"/>
    <mergeCell ref="A3:Q3"/>
    <mergeCell ref="A4:Q4"/>
    <mergeCell ref="H6:H8"/>
    <mergeCell ref="F6:G6"/>
    <mergeCell ref="A6:A8"/>
    <mergeCell ref="D6:E6"/>
    <mergeCell ref="I6:I8"/>
  </mergeCells>
  <printOptions horizontalCentered="1"/>
  <pageMargins left="0.25" right="0.25" top="0.25" bottom="0.25" header="0.3" footer="0.3"/>
  <pageSetup horizontalDpi="600" verticalDpi="600" orientation="landscape" paperSize="9" scale="53" r:id="rId1"/>
  <colBreaks count="1" manualBreakCount="1">
    <brk id="18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M29"/>
  <sheetViews>
    <sheetView view="pageBreakPreview" zoomScale="70" zoomScaleNormal="85" zoomScaleSheetLayoutView="70" zoomScalePageLayoutView="0" workbookViewId="0" topLeftCell="AF1">
      <selection activeCell="BL17" sqref="BL17"/>
    </sheetView>
  </sheetViews>
  <sheetFormatPr defaultColWidth="9.140625" defaultRowHeight="15"/>
  <cols>
    <col min="1" max="1" width="4.140625" style="8" customWidth="1"/>
    <col min="2" max="2" width="18.57421875" style="21" customWidth="1"/>
    <col min="3" max="4" width="7.57421875" style="8" customWidth="1"/>
    <col min="5" max="5" width="9.57421875" style="8" customWidth="1"/>
    <col min="6" max="6" width="7.57421875" style="8" customWidth="1"/>
    <col min="7" max="7" width="9.00390625" style="8" customWidth="1"/>
    <col min="8" max="8" width="12.8515625" style="8" customWidth="1"/>
    <col min="9" max="9" width="7.57421875" style="8" customWidth="1"/>
    <col min="10" max="10" width="8.8515625" style="8" customWidth="1"/>
    <col min="11" max="17" width="7.57421875" style="8" customWidth="1"/>
    <col min="18" max="18" width="10.00390625" style="8" customWidth="1"/>
    <col min="19" max="19" width="8.421875" style="8" customWidth="1"/>
    <col min="20" max="20" width="7.57421875" style="8" customWidth="1"/>
    <col min="21" max="26" width="8.00390625" style="8" customWidth="1"/>
    <col min="27" max="27" width="9.00390625" style="8" customWidth="1"/>
    <col min="28" max="29" width="8.00390625" style="8" customWidth="1"/>
    <col min="30" max="30" width="9.57421875" style="8" customWidth="1"/>
    <col min="31" max="38" width="8.00390625" style="8" customWidth="1"/>
    <col min="39" max="40" width="7.00390625" style="8" customWidth="1"/>
    <col min="41" max="41" width="7.57421875" style="8" customWidth="1"/>
    <col min="42" max="42" width="6.57421875" style="8" customWidth="1"/>
    <col min="43" max="43" width="6.7109375" style="8" customWidth="1"/>
    <col min="44" max="44" width="7.57421875" style="8" customWidth="1"/>
    <col min="45" max="45" width="7.7109375" style="8" customWidth="1"/>
    <col min="46" max="46" width="6.28125" style="8" customWidth="1"/>
    <col min="47" max="47" width="7.57421875" style="8" customWidth="1"/>
    <col min="48" max="48" width="8.28125" style="8" customWidth="1"/>
    <col min="49" max="49" width="6.421875" style="8" customWidth="1"/>
    <col min="50" max="50" width="7.57421875" style="8" customWidth="1"/>
    <col min="51" max="51" width="6.00390625" style="8" customWidth="1"/>
    <col min="52" max="52" width="6.28125" style="8" customWidth="1"/>
    <col min="53" max="53" width="7.57421875" style="8" customWidth="1"/>
    <col min="54" max="54" width="6.28125" style="8" customWidth="1"/>
    <col min="55" max="55" width="6.57421875" style="8" customWidth="1"/>
    <col min="56" max="56" width="7.00390625" style="8" customWidth="1"/>
    <col min="57" max="57" width="6.421875" style="8" bestFit="1" customWidth="1"/>
    <col min="58" max="58" width="8.7109375" style="8" bestFit="1" customWidth="1"/>
    <col min="59" max="59" width="9.7109375" style="8" bestFit="1" customWidth="1"/>
    <col min="60" max="60" width="6.57421875" style="8" customWidth="1"/>
    <col min="61" max="61" width="8.28125" style="8" bestFit="1" customWidth="1"/>
    <col min="62" max="62" width="6.7109375" style="8" customWidth="1"/>
    <col min="63" max="63" width="9.140625" style="8" customWidth="1"/>
    <col min="64" max="64" width="20.421875" style="8" customWidth="1"/>
    <col min="65" max="65" width="10.140625" style="8" bestFit="1" customWidth="1"/>
    <col min="66" max="16384" width="9.140625" style="8" customWidth="1"/>
  </cols>
  <sheetData>
    <row r="1" spans="1:62" s="4" customFormat="1" ht="16.5">
      <c r="A1" s="2"/>
      <c r="B1" s="3"/>
      <c r="Q1" s="342" t="s">
        <v>95</v>
      </c>
      <c r="R1" s="342"/>
      <c r="S1" s="342"/>
      <c r="T1" s="342"/>
      <c r="AJ1" s="342" t="s">
        <v>95</v>
      </c>
      <c r="AK1" s="342"/>
      <c r="AL1" s="342"/>
      <c r="AM1" s="5"/>
      <c r="AN1" s="5"/>
      <c r="BH1" s="342" t="s">
        <v>95</v>
      </c>
      <c r="BI1" s="342"/>
      <c r="BJ1" s="342"/>
    </row>
    <row r="2" spans="1:62" s="6" customFormat="1" ht="22.5" customHeight="1">
      <c r="A2" s="344" t="s">
        <v>134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 t="s">
        <v>134</v>
      </c>
      <c r="V2" s="344"/>
      <c r="W2" s="344"/>
      <c r="X2" s="344"/>
      <c r="Y2" s="344"/>
      <c r="Z2" s="344"/>
      <c r="AA2" s="344"/>
      <c r="AB2" s="344"/>
      <c r="AC2" s="344"/>
      <c r="AD2" s="344"/>
      <c r="AE2" s="344"/>
      <c r="AF2" s="344"/>
      <c r="AG2" s="344"/>
      <c r="AH2" s="344"/>
      <c r="AI2" s="344"/>
      <c r="AJ2" s="344"/>
      <c r="AK2" s="344"/>
      <c r="AL2" s="344"/>
      <c r="AM2" s="344" t="s">
        <v>134</v>
      </c>
      <c r="AN2" s="344"/>
      <c r="AO2" s="344"/>
      <c r="AP2" s="344"/>
      <c r="AQ2" s="344"/>
      <c r="AR2" s="344"/>
      <c r="AS2" s="344"/>
      <c r="AT2" s="344"/>
      <c r="AU2" s="344"/>
      <c r="AV2" s="344"/>
      <c r="AW2" s="344"/>
      <c r="AX2" s="344"/>
      <c r="AY2" s="344"/>
      <c r="AZ2" s="344"/>
      <c r="BA2" s="344"/>
      <c r="BB2" s="344"/>
      <c r="BC2" s="344"/>
      <c r="BD2" s="344"/>
      <c r="BE2" s="344"/>
      <c r="BF2" s="344"/>
      <c r="BG2" s="344"/>
      <c r="BH2" s="344"/>
      <c r="BI2" s="344"/>
      <c r="BJ2" s="344"/>
    </row>
    <row r="3" spans="1:40" ht="15" customHeight="1">
      <c r="A3" s="7"/>
      <c r="B3" s="7"/>
      <c r="U3" s="7"/>
      <c r="V3" s="7"/>
      <c r="AM3" s="7"/>
      <c r="AN3" s="7"/>
    </row>
    <row r="4" spans="1:62" s="9" customFormat="1" ht="19.5" customHeight="1">
      <c r="A4" s="345" t="s">
        <v>30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 t="s">
        <v>30</v>
      </c>
      <c r="V4" s="345"/>
      <c r="W4" s="345"/>
      <c r="X4" s="345"/>
      <c r="Y4" s="345"/>
      <c r="Z4" s="345"/>
      <c r="AA4" s="345"/>
      <c r="AB4" s="345"/>
      <c r="AC4" s="345"/>
      <c r="AD4" s="345"/>
      <c r="AE4" s="345"/>
      <c r="AF4" s="345"/>
      <c r="AG4" s="345"/>
      <c r="AH4" s="345"/>
      <c r="AI4" s="345"/>
      <c r="AJ4" s="345"/>
      <c r="AK4" s="345"/>
      <c r="AL4" s="345"/>
      <c r="AM4" s="345" t="s">
        <v>30</v>
      </c>
      <c r="AN4" s="345"/>
      <c r="AO4" s="345"/>
      <c r="AP4" s="345"/>
      <c r="AQ4" s="345"/>
      <c r="AR4" s="345"/>
      <c r="AS4" s="345"/>
      <c r="AT4" s="345"/>
      <c r="AU4" s="345"/>
      <c r="AV4" s="345"/>
      <c r="AW4" s="345"/>
      <c r="AX4" s="345"/>
      <c r="AY4" s="345"/>
      <c r="AZ4" s="345"/>
      <c r="BA4" s="345"/>
      <c r="BB4" s="345"/>
      <c r="BC4" s="345"/>
      <c r="BD4" s="345"/>
      <c r="BE4" s="345"/>
      <c r="BF4" s="345"/>
      <c r="BG4" s="345"/>
      <c r="BH4" s="345"/>
      <c r="BI4" s="345"/>
      <c r="BJ4" s="345"/>
    </row>
    <row r="5" spans="1:40" ht="13.5" customHeight="1">
      <c r="A5" s="10"/>
      <c r="B5" s="10"/>
      <c r="U5" s="10"/>
      <c r="V5" s="10"/>
      <c r="AM5" s="10"/>
      <c r="AN5" s="10"/>
    </row>
    <row r="6" spans="1:62" s="11" customFormat="1" ht="22.5" customHeight="1">
      <c r="A6" s="346" t="s">
        <v>145</v>
      </c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46" t="s">
        <v>146</v>
      </c>
      <c r="V6" s="346"/>
      <c r="W6" s="346"/>
      <c r="X6" s="346"/>
      <c r="Y6" s="346"/>
      <c r="Z6" s="346"/>
      <c r="AA6" s="346"/>
      <c r="AB6" s="346"/>
      <c r="AC6" s="346"/>
      <c r="AD6" s="346"/>
      <c r="AE6" s="346"/>
      <c r="AF6" s="346"/>
      <c r="AG6" s="346"/>
      <c r="AH6" s="346"/>
      <c r="AI6" s="346"/>
      <c r="AJ6" s="346"/>
      <c r="AK6" s="346"/>
      <c r="AL6" s="346"/>
      <c r="AM6" s="346" t="s">
        <v>147</v>
      </c>
      <c r="AN6" s="346"/>
      <c r="AO6" s="346"/>
      <c r="AP6" s="346"/>
      <c r="AQ6" s="346"/>
      <c r="AR6" s="346"/>
      <c r="AS6" s="346"/>
      <c r="AT6" s="346"/>
      <c r="AU6" s="346"/>
      <c r="AV6" s="346"/>
      <c r="AW6" s="346"/>
      <c r="AX6" s="346"/>
      <c r="AY6" s="346"/>
      <c r="AZ6" s="346"/>
      <c r="BA6" s="346"/>
      <c r="BB6" s="346"/>
      <c r="BC6" s="346"/>
      <c r="BD6" s="346"/>
      <c r="BE6" s="346"/>
      <c r="BF6" s="346"/>
      <c r="BG6" s="346"/>
      <c r="BH6" s="346"/>
      <c r="BI6" s="346"/>
      <c r="BJ6" s="346"/>
    </row>
    <row r="7" spans="1:2" ht="13.5" customHeight="1">
      <c r="A7" s="10"/>
      <c r="B7" s="10"/>
    </row>
    <row r="8" spans="1:2" ht="21" customHeight="1">
      <c r="A8" s="12" t="s">
        <v>31</v>
      </c>
      <c r="B8" s="10"/>
    </row>
    <row r="9" spans="2:62" ht="20.25">
      <c r="B9" s="8"/>
      <c r="C9" s="347">
        <v>1</v>
      </c>
      <c r="D9" s="347"/>
      <c r="E9" s="347"/>
      <c r="F9" s="347"/>
      <c r="G9" s="347"/>
      <c r="H9" s="347"/>
      <c r="I9" s="347">
        <v>2</v>
      </c>
      <c r="J9" s="347"/>
      <c r="K9" s="347"/>
      <c r="L9" s="347"/>
      <c r="M9" s="347"/>
      <c r="N9" s="347"/>
      <c r="O9" s="347">
        <v>3</v>
      </c>
      <c r="P9" s="347"/>
      <c r="Q9" s="347"/>
      <c r="R9" s="347"/>
      <c r="S9" s="347"/>
      <c r="T9" s="347"/>
      <c r="U9" s="347">
        <v>4</v>
      </c>
      <c r="V9" s="347"/>
      <c r="W9" s="347"/>
      <c r="X9" s="347"/>
      <c r="Y9" s="347"/>
      <c r="Z9" s="347"/>
      <c r="AA9" s="347">
        <v>5</v>
      </c>
      <c r="AB9" s="347"/>
      <c r="AC9" s="347"/>
      <c r="AD9" s="347"/>
      <c r="AE9" s="347"/>
      <c r="AF9" s="347"/>
      <c r="AG9" s="357">
        <v>6</v>
      </c>
      <c r="AH9" s="357"/>
      <c r="AI9" s="357"/>
      <c r="AJ9" s="357"/>
      <c r="AK9" s="357"/>
      <c r="AL9" s="357"/>
      <c r="AM9" s="357">
        <v>7</v>
      </c>
      <c r="AN9" s="357"/>
      <c r="AO9" s="357"/>
      <c r="AP9" s="357"/>
      <c r="AQ9" s="357"/>
      <c r="AR9" s="357"/>
      <c r="AS9" s="357">
        <v>8</v>
      </c>
      <c r="AT9" s="357"/>
      <c r="AU9" s="357"/>
      <c r="AV9" s="357"/>
      <c r="AW9" s="357"/>
      <c r="AX9" s="357"/>
      <c r="AY9" s="357">
        <v>9</v>
      </c>
      <c r="AZ9" s="357"/>
      <c r="BA9" s="357"/>
      <c r="BB9" s="357"/>
      <c r="BC9" s="357"/>
      <c r="BD9" s="357"/>
      <c r="BE9" s="358">
        <v>10</v>
      </c>
      <c r="BF9" s="358"/>
      <c r="BG9" s="358"/>
      <c r="BH9" s="358"/>
      <c r="BI9" s="358"/>
      <c r="BJ9" s="358"/>
    </row>
    <row r="10" spans="1:62" s="13" customFormat="1" ht="22.5" customHeight="1">
      <c r="A10" s="348" t="s">
        <v>0</v>
      </c>
      <c r="B10" s="351" t="s">
        <v>96</v>
      </c>
      <c r="C10" s="343" t="s">
        <v>46</v>
      </c>
      <c r="D10" s="343"/>
      <c r="E10" s="343"/>
      <c r="F10" s="343"/>
      <c r="G10" s="343"/>
      <c r="H10" s="343"/>
      <c r="I10" s="354" t="s">
        <v>47</v>
      </c>
      <c r="J10" s="355"/>
      <c r="K10" s="355"/>
      <c r="L10" s="355"/>
      <c r="M10" s="355"/>
      <c r="N10" s="356"/>
      <c r="O10" s="354" t="s">
        <v>48</v>
      </c>
      <c r="P10" s="355"/>
      <c r="Q10" s="355"/>
      <c r="R10" s="355"/>
      <c r="S10" s="355"/>
      <c r="T10" s="356"/>
      <c r="U10" s="354" t="s">
        <v>97</v>
      </c>
      <c r="V10" s="355"/>
      <c r="W10" s="355"/>
      <c r="X10" s="355"/>
      <c r="Y10" s="355"/>
      <c r="Z10" s="355"/>
      <c r="AA10" s="354" t="s">
        <v>49</v>
      </c>
      <c r="AB10" s="355"/>
      <c r="AC10" s="355"/>
      <c r="AD10" s="355"/>
      <c r="AE10" s="355"/>
      <c r="AF10" s="355"/>
      <c r="AG10" s="343" t="s">
        <v>50</v>
      </c>
      <c r="AH10" s="343"/>
      <c r="AI10" s="343"/>
      <c r="AJ10" s="343"/>
      <c r="AK10" s="343"/>
      <c r="AL10" s="343"/>
      <c r="AM10" s="343" t="s">
        <v>51</v>
      </c>
      <c r="AN10" s="343"/>
      <c r="AO10" s="343"/>
      <c r="AP10" s="343"/>
      <c r="AQ10" s="343"/>
      <c r="AR10" s="343"/>
      <c r="AS10" s="343" t="s">
        <v>52</v>
      </c>
      <c r="AT10" s="343"/>
      <c r="AU10" s="343"/>
      <c r="AV10" s="343"/>
      <c r="AW10" s="343"/>
      <c r="AX10" s="343"/>
      <c r="AY10" s="343" t="s">
        <v>53</v>
      </c>
      <c r="AZ10" s="343"/>
      <c r="BA10" s="343"/>
      <c r="BB10" s="343"/>
      <c r="BC10" s="343"/>
      <c r="BD10" s="343"/>
      <c r="BE10" s="343" t="s">
        <v>101</v>
      </c>
      <c r="BF10" s="343"/>
      <c r="BG10" s="343"/>
      <c r="BH10" s="343"/>
      <c r="BI10" s="343"/>
      <c r="BJ10" s="343"/>
    </row>
    <row r="11" spans="1:62" s="13" customFormat="1" ht="28.5" customHeight="1">
      <c r="A11" s="349"/>
      <c r="B11" s="352"/>
      <c r="C11" s="343" t="s">
        <v>54</v>
      </c>
      <c r="D11" s="343"/>
      <c r="E11" s="343"/>
      <c r="F11" s="343" t="s">
        <v>55</v>
      </c>
      <c r="G11" s="343"/>
      <c r="H11" s="343"/>
      <c r="I11" s="343" t="s">
        <v>54</v>
      </c>
      <c r="J11" s="343"/>
      <c r="K11" s="343"/>
      <c r="L11" s="343" t="s">
        <v>55</v>
      </c>
      <c r="M11" s="343"/>
      <c r="N11" s="343"/>
      <c r="O11" s="343" t="s">
        <v>54</v>
      </c>
      <c r="P11" s="343"/>
      <c r="Q11" s="343"/>
      <c r="R11" s="343" t="s">
        <v>55</v>
      </c>
      <c r="S11" s="343"/>
      <c r="T11" s="343"/>
      <c r="U11" s="343" t="s">
        <v>54</v>
      </c>
      <c r="V11" s="343"/>
      <c r="W11" s="343"/>
      <c r="X11" s="343" t="s">
        <v>55</v>
      </c>
      <c r="Y11" s="343"/>
      <c r="Z11" s="343"/>
      <c r="AA11" s="343" t="s">
        <v>54</v>
      </c>
      <c r="AB11" s="343"/>
      <c r="AC11" s="343"/>
      <c r="AD11" s="343" t="s">
        <v>55</v>
      </c>
      <c r="AE11" s="343"/>
      <c r="AF11" s="343"/>
      <c r="AG11" s="343" t="s">
        <v>54</v>
      </c>
      <c r="AH11" s="343"/>
      <c r="AI11" s="343"/>
      <c r="AJ11" s="343" t="s">
        <v>55</v>
      </c>
      <c r="AK11" s="343"/>
      <c r="AL11" s="343"/>
      <c r="AM11" s="343" t="s">
        <v>54</v>
      </c>
      <c r="AN11" s="343"/>
      <c r="AO11" s="343"/>
      <c r="AP11" s="343" t="s">
        <v>55</v>
      </c>
      <c r="AQ11" s="343"/>
      <c r="AR11" s="343"/>
      <c r="AS11" s="343" t="s">
        <v>54</v>
      </c>
      <c r="AT11" s="343"/>
      <c r="AU11" s="343"/>
      <c r="AV11" s="343" t="s">
        <v>55</v>
      </c>
      <c r="AW11" s="343"/>
      <c r="AX11" s="343"/>
      <c r="AY11" s="343" t="s">
        <v>54</v>
      </c>
      <c r="AZ11" s="343"/>
      <c r="BA11" s="343"/>
      <c r="BB11" s="343" t="s">
        <v>55</v>
      </c>
      <c r="BC11" s="343"/>
      <c r="BD11" s="343"/>
      <c r="BE11" s="343" t="s">
        <v>54</v>
      </c>
      <c r="BF11" s="343"/>
      <c r="BG11" s="343"/>
      <c r="BH11" s="343" t="s">
        <v>55</v>
      </c>
      <c r="BI11" s="343"/>
      <c r="BJ11" s="343"/>
    </row>
    <row r="12" spans="1:62" s="14" customFormat="1" ht="28.5" customHeight="1">
      <c r="A12" s="350"/>
      <c r="B12" s="353"/>
      <c r="C12" s="339" t="s">
        <v>56</v>
      </c>
      <c r="D12" s="339"/>
      <c r="E12" s="337" t="s">
        <v>57</v>
      </c>
      <c r="F12" s="339" t="s">
        <v>56</v>
      </c>
      <c r="G12" s="339"/>
      <c r="H12" s="337" t="s">
        <v>57</v>
      </c>
      <c r="I12" s="339" t="s">
        <v>56</v>
      </c>
      <c r="J12" s="339"/>
      <c r="K12" s="337" t="s">
        <v>57</v>
      </c>
      <c r="L12" s="339" t="s">
        <v>56</v>
      </c>
      <c r="M12" s="339"/>
      <c r="N12" s="337" t="s">
        <v>57</v>
      </c>
      <c r="O12" s="339" t="s">
        <v>56</v>
      </c>
      <c r="P12" s="339"/>
      <c r="Q12" s="337" t="s">
        <v>57</v>
      </c>
      <c r="R12" s="339" t="s">
        <v>56</v>
      </c>
      <c r="S12" s="339"/>
      <c r="T12" s="337" t="s">
        <v>57</v>
      </c>
      <c r="U12" s="339" t="s">
        <v>56</v>
      </c>
      <c r="V12" s="339"/>
      <c r="W12" s="337" t="s">
        <v>57</v>
      </c>
      <c r="X12" s="339" t="s">
        <v>56</v>
      </c>
      <c r="Y12" s="339"/>
      <c r="Z12" s="337" t="s">
        <v>57</v>
      </c>
      <c r="AA12" s="339" t="s">
        <v>56</v>
      </c>
      <c r="AB12" s="339"/>
      <c r="AC12" s="337" t="s">
        <v>57</v>
      </c>
      <c r="AD12" s="339" t="s">
        <v>56</v>
      </c>
      <c r="AE12" s="339"/>
      <c r="AF12" s="337" t="s">
        <v>57</v>
      </c>
      <c r="AG12" s="339" t="s">
        <v>56</v>
      </c>
      <c r="AH12" s="339"/>
      <c r="AI12" s="337" t="s">
        <v>57</v>
      </c>
      <c r="AJ12" s="339" t="s">
        <v>56</v>
      </c>
      <c r="AK12" s="339"/>
      <c r="AL12" s="337" t="s">
        <v>57</v>
      </c>
      <c r="AM12" s="339" t="s">
        <v>56</v>
      </c>
      <c r="AN12" s="339"/>
      <c r="AO12" s="337" t="s">
        <v>57</v>
      </c>
      <c r="AP12" s="339" t="s">
        <v>56</v>
      </c>
      <c r="AQ12" s="339"/>
      <c r="AR12" s="337" t="s">
        <v>57</v>
      </c>
      <c r="AS12" s="339" t="s">
        <v>56</v>
      </c>
      <c r="AT12" s="339"/>
      <c r="AU12" s="337" t="s">
        <v>57</v>
      </c>
      <c r="AV12" s="339" t="s">
        <v>56</v>
      </c>
      <c r="AW12" s="339"/>
      <c r="AX12" s="337" t="s">
        <v>57</v>
      </c>
      <c r="AY12" s="339" t="s">
        <v>56</v>
      </c>
      <c r="AZ12" s="339"/>
      <c r="BA12" s="337" t="s">
        <v>57</v>
      </c>
      <c r="BB12" s="339" t="s">
        <v>56</v>
      </c>
      <c r="BC12" s="339"/>
      <c r="BD12" s="337" t="s">
        <v>57</v>
      </c>
      <c r="BE12" s="339" t="s">
        <v>56</v>
      </c>
      <c r="BF12" s="339"/>
      <c r="BG12" s="337" t="s">
        <v>57</v>
      </c>
      <c r="BH12" s="339" t="s">
        <v>56</v>
      </c>
      <c r="BI12" s="339"/>
      <c r="BJ12" s="337" t="s">
        <v>57</v>
      </c>
    </row>
    <row r="13" spans="1:62" s="18" customFormat="1" ht="13.5" customHeight="1">
      <c r="A13" s="15"/>
      <c r="B13" s="16"/>
      <c r="C13" s="17" t="s">
        <v>58</v>
      </c>
      <c r="D13" s="17" t="s">
        <v>59</v>
      </c>
      <c r="E13" s="338"/>
      <c r="F13" s="17" t="s">
        <v>58</v>
      </c>
      <c r="G13" s="17" t="s">
        <v>59</v>
      </c>
      <c r="H13" s="338"/>
      <c r="I13" s="17" t="s">
        <v>58</v>
      </c>
      <c r="J13" s="17" t="s">
        <v>60</v>
      </c>
      <c r="K13" s="338"/>
      <c r="L13" s="17" t="s">
        <v>58</v>
      </c>
      <c r="M13" s="17" t="s">
        <v>60</v>
      </c>
      <c r="N13" s="338"/>
      <c r="O13" s="17" t="s">
        <v>58</v>
      </c>
      <c r="P13" s="17" t="s">
        <v>61</v>
      </c>
      <c r="Q13" s="338"/>
      <c r="R13" s="17" t="s">
        <v>58</v>
      </c>
      <c r="S13" s="17" t="s">
        <v>61</v>
      </c>
      <c r="T13" s="338"/>
      <c r="U13" s="17" t="s">
        <v>58</v>
      </c>
      <c r="V13" s="17" t="s">
        <v>98</v>
      </c>
      <c r="W13" s="338"/>
      <c r="X13" s="17" t="s">
        <v>58</v>
      </c>
      <c r="Y13" s="17" t="s">
        <v>98</v>
      </c>
      <c r="Z13" s="338"/>
      <c r="AA13" s="17" t="s">
        <v>58</v>
      </c>
      <c r="AB13" s="17" t="s">
        <v>59</v>
      </c>
      <c r="AC13" s="338"/>
      <c r="AD13" s="17" t="s">
        <v>58</v>
      </c>
      <c r="AE13" s="17" t="s">
        <v>59</v>
      </c>
      <c r="AF13" s="338"/>
      <c r="AG13" s="17" t="s">
        <v>58</v>
      </c>
      <c r="AH13" s="17" t="s">
        <v>60</v>
      </c>
      <c r="AI13" s="338"/>
      <c r="AJ13" s="17" t="s">
        <v>58</v>
      </c>
      <c r="AK13" s="17" t="s">
        <v>60</v>
      </c>
      <c r="AL13" s="338"/>
      <c r="AM13" s="17" t="s">
        <v>58</v>
      </c>
      <c r="AN13" s="17" t="s">
        <v>61</v>
      </c>
      <c r="AO13" s="338"/>
      <c r="AP13" s="17" t="s">
        <v>58</v>
      </c>
      <c r="AQ13" s="17" t="s">
        <v>61</v>
      </c>
      <c r="AR13" s="338"/>
      <c r="AS13" s="17" t="s">
        <v>58</v>
      </c>
      <c r="AT13" s="17" t="s">
        <v>61</v>
      </c>
      <c r="AU13" s="338"/>
      <c r="AV13" s="17" t="s">
        <v>58</v>
      </c>
      <c r="AW13" s="17" t="s">
        <v>61</v>
      </c>
      <c r="AX13" s="338"/>
      <c r="AY13" s="340" t="s">
        <v>58</v>
      </c>
      <c r="AZ13" s="341"/>
      <c r="BA13" s="338"/>
      <c r="BB13" s="340" t="s">
        <v>58</v>
      </c>
      <c r="BC13" s="341"/>
      <c r="BD13" s="338"/>
      <c r="BE13" s="340" t="s">
        <v>58</v>
      </c>
      <c r="BF13" s="341"/>
      <c r="BG13" s="338"/>
      <c r="BH13" s="340" t="s">
        <v>58</v>
      </c>
      <c r="BI13" s="341"/>
      <c r="BJ13" s="338"/>
    </row>
    <row r="14" spans="1:65" s="19" customFormat="1" ht="115.5" customHeight="1">
      <c r="A14" s="92"/>
      <c r="B14" s="93" t="s">
        <v>99</v>
      </c>
      <c r="C14" s="95">
        <v>56</v>
      </c>
      <c r="D14" s="95">
        <v>227143.41481495375</v>
      </c>
      <c r="E14" s="95">
        <v>216.15</v>
      </c>
      <c r="F14" s="95">
        <v>219</v>
      </c>
      <c r="G14" s="95">
        <v>21683.37368920635</v>
      </c>
      <c r="H14" s="95">
        <v>1021.43</v>
      </c>
      <c r="I14" s="95">
        <v>157</v>
      </c>
      <c r="J14" s="95">
        <v>86.02</v>
      </c>
      <c r="K14" s="95">
        <v>86.02</v>
      </c>
      <c r="L14" s="95">
        <v>812</v>
      </c>
      <c r="M14" s="95">
        <v>5.1</v>
      </c>
      <c r="N14" s="95">
        <v>44.6</v>
      </c>
      <c r="O14" s="95">
        <v>26</v>
      </c>
      <c r="P14" s="95">
        <v>50.325806451612905</v>
      </c>
      <c r="Q14" s="95">
        <f>908.43+1180.5+1334.15</f>
        <v>3423.08</v>
      </c>
      <c r="R14" s="95">
        <v>560</v>
      </c>
      <c r="S14" s="95">
        <v>201.11629032258062</v>
      </c>
      <c r="T14" s="95">
        <f>517.54+1000+2000</f>
        <v>3517.54</v>
      </c>
      <c r="U14" s="95">
        <v>73</v>
      </c>
      <c r="V14" s="95">
        <v>14</v>
      </c>
      <c r="W14" s="95">
        <v>124.38274</v>
      </c>
      <c r="X14" s="95">
        <v>656</v>
      </c>
      <c r="Y14" s="95">
        <v>13</v>
      </c>
      <c r="Z14" s="95">
        <v>48.583915</v>
      </c>
      <c r="AA14" s="95">
        <v>60</v>
      </c>
      <c r="AB14" s="95">
        <v>17662.90322580645</v>
      </c>
      <c r="AC14" s="95">
        <v>75.34</v>
      </c>
      <c r="AD14" s="95">
        <v>58</v>
      </c>
      <c r="AE14" s="95">
        <v>67288.3051948052</v>
      </c>
      <c r="AF14" s="95">
        <v>278.77</v>
      </c>
      <c r="AG14" s="95">
        <v>76</v>
      </c>
      <c r="AH14" s="95">
        <v>453.86984375</v>
      </c>
      <c r="AI14" s="95">
        <f>181.11+1000+2000</f>
        <v>3181.11</v>
      </c>
      <c r="AJ14" s="95">
        <v>248</v>
      </c>
      <c r="AK14" s="95">
        <v>116.14799587593751</v>
      </c>
      <c r="AL14" s="95">
        <f>1348.22+1000+2000</f>
        <v>4348.22</v>
      </c>
      <c r="AM14" s="95">
        <v>238</v>
      </c>
      <c r="AN14" s="95">
        <v>1483.2643201754388</v>
      </c>
      <c r="AO14" s="95">
        <v>116.11</v>
      </c>
      <c r="AP14" s="95">
        <v>557</v>
      </c>
      <c r="AQ14" s="95">
        <v>134.2669251677393</v>
      </c>
      <c r="AR14" s="95">
        <f>276.3+10.99</f>
        <v>287.29</v>
      </c>
      <c r="AS14" s="95">
        <v>17</v>
      </c>
      <c r="AT14" s="95">
        <v>427.56770833333</v>
      </c>
      <c r="AU14" s="95">
        <f>127.87+2000</f>
        <v>2127.87</v>
      </c>
      <c r="AV14" s="95">
        <v>375</v>
      </c>
      <c r="AW14" s="95">
        <v>288.15962309802086</v>
      </c>
      <c r="AX14" s="95">
        <f>2288.92+1035.46+1000+617.14</f>
        <v>4941.52</v>
      </c>
      <c r="AY14" s="95">
        <v>495</v>
      </c>
      <c r="AZ14" s="95">
        <v>358.4</v>
      </c>
      <c r="BA14" s="95">
        <v>288.32</v>
      </c>
      <c r="BB14" s="95">
        <v>1901</v>
      </c>
      <c r="BC14" s="95">
        <v>502</v>
      </c>
      <c r="BD14" s="95">
        <v>346.35</v>
      </c>
      <c r="BE14" s="336">
        <f>C14+I14+O14+U14+AA14+AG14+AM14+AS14+AY14</f>
        <v>1198</v>
      </c>
      <c r="BF14" s="336"/>
      <c r="BG14" s="96">
        <f>E14+K14+Q14+W14+AC14+AI14+AO14+AU14+BA14</f>
        <v>9638.38274</v>
      </c>
      <c r="BH14" s="336">
        <f>F14+L14+R14+X14+AD14+AJ14+AP14+AV14+BB14</f>
        <v>5386</v>
      </c>
      <c r="BI14" s="336"/>
      <c r="BJ14" s="97">
        <f>H14+N14+T14+Z14+AF14+AL14+AR14+AX14+BD14</f>
        <v>14834.303915000002</v>
      </c>
      <c r="BK14" s="77"/>
      <c r="BL14" s="94"/>
      <c r="BM14" s="94"/>
    </row>
    <row r="15" spans="1:65" s="19" customFormat="1" ht="15">
      <c r="A15" s="79"/>
      <c r="B15" s="80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2"/>
      <c r="BF15" s="82"/>
      <c r="BG15" s="20"/>
      <c r="BH15" s="83"/>
      <c r="BI15" s="82"/>
      <c r="BJ15" s="20"/>
      <c r="BK15" s="287"/>
      <c r="BL15" s="286"/>
      <c r="BM15" s="78"/>
    </row>
    <row r="16" spans="1:65" s="19" customFormat="1" ht="25.5" customHeight="1">
      <c r="A16" s="79"/>
      <c r="B16" s="80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159"/>
      <c r="BH16" s="91"/>
      <c r="BI16" s="91"/>
      <c r="BJ16" s="91"/>
      <c r="BK16" s="91"/>
      <c r="BL16" s="159">
        <f>BG14+BJ14</f>
        <v>24472.686655</v>
      </c>
      <c r="BM16" s="159"/>
    </row>
    <row r="17" spans="18:65" ht="16.5">
      <c r="R17" s="48" t="s">
        <v>114</v>
      </c>
      <c r="AJ17" s="48" t="s">
        <v>114</v>
      </c>
      <c r="AN17" s="22"/>
      <c r="AO17" s="76"/>
      <c r="AP17" s="22"/>
      <c r="AQ17" s="22"/>
      <c r="AR17" s="76"/>
      <c r="AS17" s="22"/>
      <c r="AT17" s="22"/>
      <c r="BF17" s="22"/>
      <c r="BH17" s="48" t="s">
        <v>114</v>
      </c>
      <c r="BL17" s="301"/>
      <c r="BM17" s="22"/>
    </row>
    <row r="18" spans="18:64" ht="16.5">
      <c r="R18" s="49" t="s">
        <v>115</v>
      </c>
      <c r="AJ18" s="49" t="s">
        <v>115</v>
      </c>
      <c r="AN18" s="22"/>
      <c r="AO18" s="76"/>
      <c r="AP18" s="22"/>
      <c r="AQ18" s="22"/>
      <c r="AR18" s="76"/>
      <c r="AS18" s="22"/>
      <c r="AT18" s="22"/>
      <c r="BF18" s="23"/>
      <c r="BH18" s="49" t="s">
        <v>115</v>
      </c>
      <c r="BL18" s="300"/>
    </row>
    <row r="19" spans="18:60" ht="16.5">
      <c r="R19" s="49" t="s">
        <v>100</v>
      </c>
      <c r="AJ19" s="49" t="s">
        <v>100</v>
      </c>
      <c r="AN19" s="22"/>
      <c r="AO19" s="76"/>
      <c r="AP19" s="22"/>
      <c r="AQ19" s="22"/>
      <c r="AR19" s="76"/>
      <c r="AS19" s="22"/>
      <c r="AT19" s="22"/>
      <c r="BH19" s="49" t="s">
        <v>100</v>
      </c>
    </row>
    <row r="20" spans="18:60" ht="16.5">
      <c r="R20" s="50" t="s">
        <v>116</v>
      </c>
      <c r="AJ20" s="50" t="s">
        <v>116</v>
      </c>
      <c r="AN20" s="22"/>
      <c r="AO20" s="76"/>
      <c r="AP20" s="22"/>
      <c r="AQ20" s="22"/>
      <c r="AR20" s="76"/>
      <c r="AS20" s="22"/>
      <c r="AT20" s="22"/>
      <c r="BH20" s="50" t="s">
        <v>116</v>
      </c>
    </row>
    <row r="21" spans="18:60" ht="16.5">
      <c r="R21" s="49" t="s">
        <v>102</v>
      </c>
      <c r="AJ21" s="49" t="s">
        <v>102</v>
      </c>
      <c r="AN21" s="22"/>
      <c r="AO21" s="76"/>
      <c r="AP21" s="22"/>
      <c r="AQ21" s="22"/>
      <c r="AR21" s="76"/>
      <c r="AS21" s="22"/>
      <c r="AT21" s="22"/>
      <c r="BH21" s="49" t="s">
        <v>102</v>
      </c>
    </row>
    <row r="22" spans="40:46" ht="15">
      <c r="AN22" s="22"/>
      <c r="AO22" s="76"/>
      <c r="AP22" s="22"/>
      <c r="AQ22" s="22"/>
      <c r="AR22" s="76"/>
      <c r="AS22" s="22"/>
      <c r="AT22" s="22"/>
    </row>
    <row r="23" spans="40:46" ht="15">
      <c r="AN23" s="22"/>
      <c r="AO23" s="76"/>
      <c r="AP23" s="22"/>
      <c r="AQ23" s="22"/>
      <c r="AR23" s="76"/>
      <c r="AS23" s="22"/>
      <c r="AT23" s="22"/>
    </row>
    <row r="24" spans="40:46" ht="15">
      <c r="AN24" s="22"/>
      <c r="AO24" s="76"/>
      <c r="AP24" s="22"/>
      <c r="AQ24" s="22"/>
      <c r="AR24" s="76"/>
      <c r="AS24" s="22"/>
      <c r="AT24" s="22"/>
    </row>
    <row r="25" spans="40:46" ht="15">
      <c r="AN25" s="22"/>
      <c r="AO25" s="76"/>
      <c r="AP25" s="22"/>
      <c r="AQ25" s="22"/>
      <c r="AR25" s="76"/>
      <c r="AS25" s="22"/>
      <c r="AT25" s="22"/>
    </row>
    <row r="26" spans="40:46" ht="15">
      <c r="AN26" s="22"/>
      <c r="AO26" s="76"/>
      <c r="AP26" s="22"/>
      <c r="AQ26" s="22"/>
      <c r="AR26" s="76"/>
      <c r="AS26" s="22"/>
      <c r="AT26" s="22"/>
    </row>
    <row r="27" spans="40:46" ht="15">
      <c r="AN27" s="22"/>
      <c r="AO27" s="76"/>
      <c r="AP27" s="22"/>
      <c r="AQ27" s="22"/>
      <c r="AR27" s="76"/>
      <c r="AS27" s="22"/>
      <c r="AT27" s="22"/>
    </row>
    <row r="28" spans="40:46" ht="15">
      <c r="AN28" s="22"/>
      <c r="AO28" s="76"/>
      <c r="AP28" s="22"/>
      <c r="AQ28" s="22"/>
      <c r="AR28" s="76"/>
      <c r="AS28" s="22"/>
      <c r="AT28" s="22"/>
    </row>
    <row r="29" spans="40:45" ht="15">
      <c r="AN29" s="22"/>
      <c r="AO29" s="22"/>
      <c r="AP29" s="22"/>
      <c r="AQ29" s="22"/>
      <c r="AR29" s="22"/>
      <c r="AS29" s="22"/>
    </row>
  </sheetData>
  <sheetProtection/>
  <mergeCells count="100">
    <mergeCell ref="BA12:BA13"/>
    <mergeCell ref="U9:Z9"/>
    <mergeCell ref="T12:T13"/>
    <mergeCell ref="AP12:AQ12"/>
    <mergeCell ref="AG9:AL9"/>
    <mergeCell ref="AI12:AI13"/>
    <mergeCell ref="AO12:AO13"/>
    <mergeCell ref="AP11:AR11"/>
    <mergeCell ref="BE10:BJ10"/>
    <mergeCell ref="BH11:BJ11"/>
    <mergeCell ref="BJ12:BJ13"/>
    <mergeCell ref="BE13:BF13"/>
    <mergeCell ref="BE12:BF12"/>
    <mergeCell ref="BH13:BI13"/>
    <mergeCell ref="BG12:BG13"/>
    <mergeCell ref="BH12:BI12"/>
    <mergeCell ref="BE11:BG11"/>
    <mergeCell ref="Q12:Q13"/>
    <mergeCell ref="U12:V12"/>
    <mergeCell ref="AJ11:AL11"/>
    <mergeCell ref="AL12:AL13"/>
    <mergeCell ref="AA12:AB12"/>
    <mergeCell ref="AG11:AI11"/>
    <mergeCell ref="AM2:BJ2"/>
    <mergeCell ref="AM4:BJ4"/>
    <mergeCell ref="AM6:BJ6"/>
    <mergeCell ref="AM9:AR9"/>
    <mergeCell ref="BE9:BJ9"/>
    <mergeCell ref="AY9:BD9"/>
    <mergeCell ref="AS9:AX9"/>
    <mergeCell ref="A4:T4"/>
    <mergeCell ref="A6:T6"/>
    <mergeCell ref="AY10:BD10"/>
    <mergeCell ref="AG10:AL10"/>
    <mergeCell ref="I9:N9"/>
    <mergeCell ref="C9:H9"/>
    <mergeCell ref="AA9:AF9"/>
    <mergeCell ref="U10:Z10"/>
    <mergeCell ref="AA10:AF10"/>
    <mergeCell ref="O10:T10"/>
    <mergeCell ref="C12:D12"/>
    <mergeCell ref="BB11:BD11"/>
    <mergeCell ref="AS10:AX10"/>
    <mergeCell ref="AV11:AX11"/>
    <mergeCell ref="AY11:BA11"/>
    <mergeCell ref="AS11:AU11"/>
    <mergeCell ref="BD12:BD13"/>
    <mergeCell ref="I11:K11"/>
    <mergeCell ref="L11:N11"/>
    <mergeCell ref="L12:M12"/>
    <mergeCell ref="K12:K13"/>
    <mergeCell ref="AR12:AR13"/>
    <mergeCell ref="I12:J12"/>
    <mergeCell ref="E12:E13"/>
    <mergeCell ref="F12:G12"/>
    <mergeCell ref="AM12:AN12"/>
    <mergeCell ref="O12:P12"/>
    <mergeCell ref="Z12:Z13"/>
    <mergeCell ref="AC12:AC13"/>
    <mergeCell ref="R12:S12"/>
    <mergeCell ref="H12:H13"/>
    <mergeCell ref="Q1:T1"/>
    <mergeCell ref="A2:T2"/>
    <mergeCell ref="O9:T9"/>
    <mergeCell ref="C11:E11"/>
    <mergeCell ref="A10:A12"/>
    <mergeCell ref="B10:B12"/>
    <mergeCell ref="I10:N10"/>
    <mergeCell ref="C10:H10"/>
    <mergeCell ref="F11:H11"/>
    <mergeCell ref="N12:N13"/>
    <mergeCell ref="AJ1:AL1"/>
    <mergeCell ref="O11:Q11"/>
    <mergeCell ref="AF12:AF13"/>
    <mergeCell ref="X12:Y12"/>
    <mergeCell ref="W12:W13"/>
    <mergeCell ref="AG12:AH12"/>
    <mergeCell ref="AD12:AE12"/>
    <mergeCell ref="AJ12:AK12"/>
    <mergeCell ref="X11:Z11"/>
    <mergeCell ref="BH1:BJ1"/>
    <mergeCell ref="AM11:AO11"/>
    <mergeCell ref="AM10:AR10"/>
    <mergeCell ref="R11:T11"/>
    <mergeCell ref="U2:AL2"/>
    <mergeCell ref="U4:AL4"/>
    <mergeCell ref="U6:AL6"/>
    <mergeCell ref="U11:W11"/>
    <mergeCell ref="AA11:AC11"/>
    <mergeCell ref="AD11:AF11"/>
    <mergeCell ref="BH14:BI14"/>
    <mergeCell ref="AU12:AU13"/>
    <mergeCell ref="AS12:AT12"/>
    <mergeCell ref="BB13:BC13"/>
    <mergeCell ref="BB12:BC12"/>
    <mergeCell ref="AX12:AX13"/>
    <mergeCell ref="AY12:AZ12"/>
    <mergeCell ref="BE14:BF14"/>
    <mergeCell ref="AV12:AW12"/>
    <mergeCell ref="AY13:AZ13"/>
  </mergeCells>
  <conditionalFormatting sqref="AJ18 R18 BH18">
    <cfRule type="cellIs" priority="5" dxfId="6" operator="lessThan" stopIfTrue="1">
      <formula>0</formula>
    </cfRule>
  </conditionalFormatting>
  <conditionalFormatting sqref="D16:BM16 C14:BD16">
    <cfRule type="cellIs" priority="3" dxfId="7" operator="lessThan" stopIfTrue="1">
      <formula>0</formula>
    </cfRule>
  </conditionalFormatting>
  <conditionalFormatting sqref="BH15:BH16">
    <cfRule type="cellIs" priority="2" dxfId="7" operator="lessThan" stopIfTrue="1">
      <formula>0</formula>
    </cfRule>
  </conditionalFormatting>
  <conditionalFormatting sqref="BL15:BL16">
    <cfRule type="cellIs" priority="1" dxfId="7" operator="lessThan" stopIfTrue="1">
      <formula>0</formula>
    </cfRule>
  </conditionalFormatting>
  <printOptions horizontalCentered="1"/>
  <pageMargins left="0.5" right="0.28" top="0.75" bottom="0.75" header="0.5" footer="0.5"/>
  <pageSetup horizontalDpi="600" verticalDpi="600" orientation="landscape" paperSize="9" scale="69" r:id="rId1"/>
  <colBreaks count="2" manualBreakCount="2">
    <brk id="20" max="65535" man="1"/>
    <brk id="3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24"/>
  <sheetViews>
    <sheetView view="pageBreakPreview" zoomScale="70" zoomScaleNormal="85" zoomScaleSheetLayoutView="7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6" sqref="A6:L6"/>
    </sheetView>
  </sheetViews>
  <sheetFormatPr defaultColWidth="9.140625" defaultRowHeight="15"/>
  <cols>
    <col min="1" max="1" width="5.57421875" style="161" customWidth="1"/>
    <col min="2" max="2" width="24.28125" style="161" customWidth="1"/>
    <col min="3" max="3" width="13.57421875" style="161" customWidth="1"/>
    <col min="4" max="4" width="12.8515625" style="161" customWidth="1"/>
    <col min="5" max="5" width="12.57421875" style="113" customWidth="1"/>
    <col min="6" max="6" width="13.7109375" style="113" customWidth="1"/>
    <col min="7" max="7" width="9.7109375" style="161" customWidth="1"/>
    <col min="8" max="8" width="13.57421875" style="161" customWidth="1"/>
    <col min="9" max="9" width="9.7109375" style="161" customWidth="1"/>
    <col min="10" max="10" width="12.421875" style="161" customWidth="1"/>
    <col min="11" max="11" width="9.7109375" style="161" customWidth="1"/>
    <col min="12" max="12" width="11.00390625" style="161" customWidth="1"/>
    <col min="13" max="13" width="9.140625" style="161" customWidth="1"/>
    <col min="14" max="14" width="10.00390625" style="161" bestFit="1" customWidth="1"/>
    <col min="15" max="16384" width="9.140625" style="161" customWidth="1"/>
  </cols>
  <sheetData>
    <row r="1" spans="11:12" ht="6" customHeight="1">
      <c r="K1" s="360" t="s">
        <v>65</v>
      </c>
      <c r="L1" s="360"/>
    </row>
    <row r="2" spans="1:12" ht="20.25">
      <c r="A2" s="361" t="s">
        <v>117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</row>
    <row r="3" spans="1:12" ht="10.5" customHeight="1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</row>
    <row r="4" spans="1:12" ht="18.75">
      <c r="A4" s="362" t="s">
        <v>30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</row>
    <row r="5" ht="11.25" customHeight="1"/>
    <row r="6" spans="1:12" ht="18.75">
      <c r="A6" s="363" t="s">
        <v>148</v>
      </c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</row>
    <row r="7" spans="3:12" ht="26.25" customHeight="1">
      <c r="C7" s="163"/>
      <c r="D7" s="163"/>
      <c r="E7" s="163"/>
      <c r="F7" s="163"/>
      <c r="G7" s="163"/>
      <c r="H7" s="163"/>
      <c r="I7" s="163"/>
      <c r="J7" s="163"/>
      <c r="K7" s="163"/>
      <c r="L7" s="163"/>
    </row>
    <row r="8" spans="1:12" ht="111" customHeight="1">
      <c r="A8" s="359" t="s">
        <v>0</v>
      </c>
      <c r="B8" s="359" t="s">
        <v>32</v>
      </c>
      <c r="C8" s="359" t="s">
        <v>62</v>
      </c>
      <c r="D8" s="359"/>
      <c r="E8" s="359" t="s">
        <v>66</v>
      </c>
      <c r="F8" s="359"/>
      <c r="G8" s="359" t="s">
        <v>67</v>
      </c>
      <c r="H8" s="359"/>
      <c r="I8" s="359" t="s">
        <v>68</v>
      </c>
      <c r="J8" s="359"/>
      <c r="K8" s="359" t="s">
        <v>69</v>
      </c>
      <c r="L8" s="359"/>
    </row>
    <row r="9" spans="1:12" ht="20.25" customHeight="1">
      <c r="A9" s="359"/>
      <c r="B9" s="359"/>
      <c r="C9" s="164" t="s">
        <v>63</v>
      </c>
      <c r="D9" s="164" t="s">
        <v>64</v>
      </c>
      <c r="E9" s="164" t="s">
        <v>63</v>
      </c>
      <c r="F9" s="164" t="s">
        <v>64</v>
      </c>
      <c r="G9" s="164" t="s">
        <v>63</v>
      </c>
      <c r="H9" s="164" t="s">
        <v>64</v>
      </c>
      <c r="I9" s="164" t="s">
        <v>63</v>
      </c>
      <c r="J9" s="164" t="s">
        <v>64</v>
      </c>
      <c r="K9" s="164" t="s">
        <v>63</v>
      </c>
      <c r="L9" s="164" t="s">
        <v>92</v>
      </c>
    </row>
    <row r="10" spans="1:12" ht="15">
      <c r="A10" s="165">
        <v>1</v>
      </c>
      <c r="B10" s="165">
        <v>2</v>
      </c>
      <c r="C10" s="165">
        <v>3</v>
      </c>
      <c r="D10" s="165">
        <v>4</v>
      </c>
      <c r="E10" s="165">
        <v>5</v>
      </c>
      <c r="F10" s="165">
        <v>6</v>
      </c>
      <c r="G10" s="165">
        <v>7</v>
      </c>
      <c r="H10" s="165">
        <v>8</v>
      </c>
      <c r="I10" s="165">
        <v>9</v>
      </c>
      <c r="J10" s="165">
        <v>10</v>
      </c>
      <c r="K10" s="165">
        <v>11</v>
      </c>
      <c r="L10" s="165">
        <v>12</v>
      </c>
    </row>
    <row r="11" spans="1:23" s="167" customFormat="1" ht="18.75" customHeight="1">
      <c r="A11" s="117">
        <v>1</v>
      </c>
      <c r="B11" s="117" t="s">
        <v>22</v>
      </c>
      <c r="C11" s="303">
        <v>1207.675636180398</v>
      </c>
      <c r="D11" s="303">
        <v>4830.702544721592</v>
      </c>
      <c r="E11" s="303">
        <v>267</v>
      </c>
      <c r="F11" s="303">
        <v>9</v>
      </c>
      <c r="G11" s="303">
        <v>0</v>
      </c>
      <c r="H11" s="303">
        <v>0.1</v>
      </c>
      <c r="I11" s="303">
        <v>0</v>
      </c>
      <c r="J11" s="303">
        <v>1</v>
      </c>
      <c r="K11" s="303">
        <v>12</v>
      </c>
      <c r="L11" s="303">
        <v>12</v>
      </c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</row>
    <row r="12" spans="1:23" s="124" customFormat="1" ht="18.75">
      <c r="A12" s="117">
        <v>2</v>
      </c>
      <c r="B12" s="117" t="s">
        <v>102</v>
      </c>
      <c r="C12" s="293">
        <v>10933</v>
      </c>
      <c r="D12" s="293">
        <v>120</v>
      </c>
      <c r="E12" s="293">
        <v>0</v>
      </c>
      <c r="F12" s="293">
        <v>14</v>
      </c>
      <c r="G12" s="293">
        <v>341</v>
      </c>
      <c r="H12" s="293">
        <v>16</v>
      </c>
      <c r="I12" s="293">
        <v>0</v>
      </c>
      <c r="J12" s="293">
        <v>28</v>
      </c>
      <c r="K12" s="293">
        <v>0</v>
      </c>
      <c r="L12" s="293">
        <v>0</v>
      </c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</row>
    <row r="13" spans="1:23" s="124" customFormat="1" ht="18.75">
      <c r="A13" s="117">
        <v>3</v>
      </c>
      <c r="B13" s="117" t="s">
        <v>23</v>
      </c>
      <c r="C13" s="293">
        <v>0</v>
      </c>
      <c r="D13" s="293">
        <v>0</v>
      </c>
      <c r="E13" s="293">
        <v>0</v>
      </c>
      <c r="F13" s="293">
        <v>0</v>
      </c>
      <c r="G13" s="293">
        <v>0</v>
      </c>
      <c r="H13" s="293">
        <v>0</v>
      </c>
      <c r="I13" s="293">
        <v>0</v>
      </c>
      <c r="J13" s="293">
        <v>0</v>
      </c>
      <c r="K13" s="293">
        <v>0</v>
      </c>
      <c r="L13" s="293">
        <v>0</v>
      </c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</row>
    <row r="14" spans="1:23" s="124" customFormat="1" ht="18.75">
      <c r="A14" s="117">
        <v>4</v>
      </c>
      <c r="B14" s="117" t="s">
        <v>24</v>
      </c>
      <c r="C14" s="303">
        <v>0</v>
      </c>
      <c r="D14" s="303">
        <v>33</v>
      </c>
      <c r="E14" s="303">
        <v>0</v>
      </c>
      <c r="F14" s="303">
        <v>0</v>
      </c>
      <c r="G14" s="303">
        <v>0</v>
      </c>
      <c r="H14" s="303">
        <v>5</v>
      </c>
      <c r="I14" s="303">
        <v>0</v>
      </c>
      <c r="J14" s="303">
        <v>0</v>
      </c>
      <c r="K14" s="303">
        <v>0</v>
      </c>
      <c r="L14" s="303">
        <v>1</v>
      </c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</row>
    <row r="15" spans="1:23" s="124" customFormat="1" ht="18.75">
      <c r="A15" s="117">
        <v>5</v>
      </c>
      <c r="B15" s="117" t="s">
        <v>25</v>
      </c>
      <c r="C15" s="293">
        <v>0</v>
      </c>
      <c r="D15" s="293">
        <v>0</v>
      </c>
      <c r="E15" s="293">
        <v>0</v>
      </c>
      <c r="F15" s="293">
        <v>0</v>
      </c>
      <c r="G15" s="293">
        <v>0</v>
      </c>
      <c r="H15" s="293">
        <v>0</v>
      </c>
      <c r="I15" s="293">
        <v>0</v>
      </c>
      <c r="J15" s="293">
        <v>0</v>
      </c>
      <c r="K15" s="293">
        <v>2</v>
      </c>
      <c r="L15" s="293">
        <v>0</v>
      </c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</row>
    <row r="16" spans="1:23" s="124" customFormat="1" ht="24" customHeight="1">
      <c r="A16" s="117">
        <v>6</v>
      </c>
      <c r="B16" s="117" t="s">
        <v>26</v>
      </c>
      <c r="C16" s="293">
        <v>0</v>
      </c>
      <c r="D16" s="293">
        <v>0</v>
      </c>
      <c r="E16" s="293">
        <v>10</v>
      </c>
      <c r="F16" s="293">
        <v>0</v>
      </c>
      <c r="G16" s="293">
        <v>0</v>
      </c>
      <c r="H16" s="293">
        <v>0</v>
      </c>
      <c r="I16" s="293">
        <v>5</v>
      </c>
      <c r="J16" s="293">
        <v>0</v>
      </c>
      <c r="K16" s="293">
        <v>0</v>
      </c>
      <c r="L16" s="293">
        <v>0</v>
      </c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</row>
    <row r="17" spans="1:23" s="124" customFormat="1" ht="18.75">
      <c r="A17" s="117">
        <v>7</v>
      </c>
      <c r="B17" s="117" t="s">
        <v>27</v>
      </c>
      <c r="C17" s="293">
        <v>13940</v>
      </c>
      <c r="D17" s="293">
        <v>1247</v>
      </c>
      <c r="E17" s="293">
        <v>2</v>
      </c>
      <c r="F17" s="293">
        <v>10</v>
      </c>
      <c r="G17" s="293">
        <v>1266</v>
      </c>
      <c r="H17" s="293">
        <v>65</v>
      </c>
      <c r="I17" s="293"/>
      <c r="J17" s="293"/>
      <c r="K17" s="293">
        <v>0</v>
      </c>
      <c r="L17" s="293">
        <v>0</v>
      </c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</row>
    <row r="18" spans="1:20" s="168" customFormat="1" ht="18.75">
      <c r="A18" s="118"/>
      <c r="B18" s="119" t="s">
        <v>5</v>
      </c>
      <c r="C18" s="120">
        <f aca="true" t="shared" si="0" ref="C18:L18">SUM(C11:C17)</f>
        <v>26080.6756361804</v>
      </c>
      <c r="D18" s="120">
        <f t="shared" si="0"/>
        <v>6230.702544721592</v>
      </c>
      <c r="E18" s="120">
        <f t="shared" si="0"/>
        <v>279</v>
      </c>
      <c r="F18" s="120">
        <f t="shared" si="0"/>
        <v>33</v>
      </c>
      <c r="G18" s="120">
        <f t="shared" si="0"/>
        <v>1607</v>
      </c>
      <c r="H18" s="120">
        <f t="shared" si="0"/>
        <v>86.1</v>
      </c>
      <c r="I18" s="120">
        <f t="shared" si="0"/>
        <v>5</v>
      </c>
      <c r="J18" s="120">
        <f t="shared" si="0"/>
        <v>29</v>
      </c>
      <c r="K18" s="120">
        <f t="shared" si="0"/>
        <v>14</v>
      </c>
      <c r="L18" s="120">
        <f t="shared" si="0"/>
        <v>13</v>
      </c>
      <c r="O18" s="169"/>
      <c r="S18" s="169"/>
      <c r="T18" s="169"/>
    </row>
    <row r="19" s="113" customFormat="1" ht="32.25" customHeight="1">
      <c r="T19" s="163"/>
    </row>
    <row r="20" spans="3:10" ht="18">
      <c r="C20" s="170"/>
      <c r="D20" s="170"/>
      <c r="E20" s="163"/>
      <c r="F20" s="163"/>
      <c r="G20" s="170"/>
      <c r="H20" s="170"/>
      <c r="I20" s="171"/>
      <c r="J20" s="172" t="s">
        <v>114</v>
      </c>
    </row>
    <row r="21" spans="4:10" ht="18">
      <c r="D21" s="160"/>
      <c r="J21" s="173" t="s">
        <v>115</v>
      </c>
    </row>
    <row r="22" ht="18">
      <c r="J22" s="173" t="s">
        <v>100</v>
      </c>
    </row>
    <row r="23" ht="18">
      <c r="J23" s="174" t="s">
        <v>116</v>
      </c>
    </row>
    <row r="24" ht="18">
      <c r="J24" s="173" t="s">
        <v>102</v>
      </c>
    </row>
  </sheetData>
  <sheetProtection/>
  <mergeCells count="11">
    <mergeCell ref="B8:B9"/>
    <mergeCell ref="C8:D8"/>
    <mergeCell ref="E8:F8"/>
    <mergeCell ref="G8:H8"/>
    <mergeCell ref="I8:J8"/>
    <mergeCell ref="K8:L8"/>
    <mergeCell ref="K1:L1"/>
    <mergeCell ref="A2:L2"/>
    <mergeCell ref="A4:L4"/>
    <mergeCell ref="A6:L6"/>
    <mergeCell ref="A8:A9"/>
  </mergeCells>
  <conditionalFormatting sqref="J23">
    <cfRule type="cellIs" priority="1" dxfId="6" operator="lessThan" stopIfTrue="1">
      <formula>0</formula>
    </cfRule>
  </conditionalFormatting>
  <printOptions horizontalCentered="1"/>
  <pageMargins left="0.5" right="0.25" top="0.5" bottom="0.5" header="0.5" footer="0.5"/>
  <pageSetup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7"/>
  <sheetViews>
    <sheetView view="pageBreakPreview" zoomScale="70" zoomScaleNormal="70" zoomScaleSheetLayoutView="70" zoomScalePageLayoutView="0" workbookViewId="0" topLeftCell="A1">
      <selection activeCell="A4" sqref="A4:V4"/>
    </sheetView>
  </sheetViews>
  <sheetFormatPr defaultColWidth="9.140625" defaultRowHeight="15"/>
  <cols>
    <col min="1" max="1" width="6.421875" style="24" customWidth="1"/>
    <col min="2" max="2" width="16.7109375" style="24" customWidth="1"/>
    <col min="3" max="4" width="10.00390625" style="24" customWidth="1"/>
    <col min="5" max="5" width="6.00390625" style="24" bestFit="1" customWidth="1"/>
    <col min="6" max="6" width="10.28125" style="24" bestFit="1" customWidth="1"/>
    <col min="7" max="7" width="6.00390625" style="24" bestFit="1" customWidth="1"/>
    <col min="8" max="8" width="10.28125" style="24" bestFit="1" customWidth="1"/>
    <col min="9" max="9" width="6.00390625" style="24" bestFit="1" customWidth="1"/>
    <col min="10" max="10" width="10.28125" style="24" bestFit="1" customWidth="1"/>
    <col min="11" max="11" width="6.8515625" style="24" bestFit="1" customWidth="1"/>
    <col min="12" max="12" width="9.421875" style="24" customWidth="1"/>
    <col min="13" max="13" width="6.8515625" style="24" bestFit="1" customWidth="1"/>
    <col min="14" max="14" width="10.28125" style="24" bestFit="1" customWidth="1"/>
    <col min="15" max="15" width="6.8515625" style="24" bestFit="1" customWidth="1"/>
    <col min="16" max="16" width="10.28125" style="24" bestFit="1" customWidth="1"/>
    <col min="17" max="17" width="6.8515625" style="24" bestFit="1" customWidth="1"/>
    <col min="18" max="18" width="8.57421875" style="24" customWidth="1"/>
    <col min="19" max="19" width="6.8515625" style="24" bestFit="1" customWidth="1"/>
    <col min="20" max="20" width="10.28125" style="24" bestFit="1" customWidth="1"/>
    <col min="21" max="22" width="6.8515625" style="24" bestFit="1" customWidth="1"/>
    <col min="23" max="16384" width="9.140625" style="24" customWidth="1"/>
  </cols>
  <sheetData>
    <row r="1" ht="18.75" customHeight="1">
      <c r="V1" s="25" t="s">
        <v>84</v>
      </c>
    </row>
    <row r="2" spans="1:22" ht="18.75" customHeight="1">
      <c r="A2" s="372" t="s">
        <v>117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</row>
    <row r="3" spans="1:22" ht="1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2" ht="15" customHeight="1">
      <c r="A4" s="373" t="s">
        <v>149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3"/>
    </row>
    <row r="5" spans="1:22" ht="18" customHeight="1">
      <c r="A5" s="27" t="s">
        <v>31</v>
      </c>
      <c r="B5" s="1"/>
      <c r="C5" s="28"/>
      <c r="D5" s="28"/>
      <c r="E5" s="28"/>
      <c r="F5" s="28"/>
      <c r="G5" s="28"/>
      <c r="H5" s="28"/>
      <c r="I5" s="28"/>
      <c r="L5" s="29"/>
      <c r="V5" s="30"/>
    </row>
    <row r="6" spans="2:9" ht="18" customHeight="1">
      <c r="B6" s="31"/>
      <c r="C6" s="28"/>
      <c r="D6" s="28"/>
      <c r="E6" s="28"/>
      <c r="F6" s="28"/>
      <c r="G6" s="28"/>
      <c r="H6" s="28"/>
      <c r="I6" s="28"/>
    </row>
    <row r="7" spans="1:22" s="32" customFormat="1" ht="30.75" customHeight="1">
      <c r="A7" s="370" t="s">
        <v>70</v>
      </c>
      <c r="B7" s="370" t="s">
        <v>96</v>
      </c>
      <c r="C7" s="369" t="s">
        <v>71</v>
      </c>
      <c r="D7" s="369"/>
      <c r="E7" s="370" t="s">
        <v>72</v>
      </c>
      <c r="F7" s="370"/>
      <c r="G7" s="370"/>
      <c r="H7" s="370"/>
      <c r="I7" s="370"/>
      <c r="J7" s="370"/>
      <c r="K7" s="370"/>
      <c r="L7" s="370"/>
      <c r="M7" s="374" t="s">
        <v>86</v>
      </c>
      <c r="N7" s="374"/>
      <c r="O7" s="374"/>
      <c r="P7" s="374"/>
      <c r="Q7" s="374"/>
      <c r="R7" s="374"/>
      <c r="S7" s="374"/>
      <c r="T7" s="374"/>
      <c r="U7" s="374"/>
      <c r="V7" s="374"/>
    </row>
    <row r="8" spans="1:22" s="32" customFormat="1" ht="96.75" customHeight="1">
      <c r="A8" s="370"/>
      <c r="B8" s="370"/>
      <c r="C8" s="369" t="s">
        <v>75</v>
      </c>
      <c r="D8" s="369"/>
      <c r="E8" s="370" t="s">
        <v>76</v>
      </c>
      <c r="F8" s="370"/>
      <c r="G8" s="370" t="s">
        <v>77</v>
      </c>
      <c r="H8" s="370"/>
      <c r="I8" s="370" t="s">
        <v>78</v>
      </c>
      <c r="J8" s="370"/>
      <c r="K8" s="370" t="s">
        <v>79</v>
      </c>
      <c r="L8" s="370"/>
      <c r="M8" s="371" t="s">
        <v>87</v>
      </c>
      <c r="N8" s="371"/>
      <c r="O8" s="371" t="s">
        <v>88</v>
      </c>
      <c r="P8" s="371"/>
      <c r="Q8" s="371" t="s">
        <v>89</v>
      </c>
      <c r="R8" s="371"/>
      <c r="S8" s="371" t="s">
        <v>90</v>
      </c>
      <c r="T8" s="371"/>
      <c r="U8" s="371" t="s">
        <v>91</v>
      </c>
      <c r="V8" s="374"/>
    </row>
    <row r="9" spans="1:22" s="36" customFormat="1" ht="30.75" customHeight="1">
      <c r="A9" s="370"/>
      <c r="B9" s="370"/>
      <c r="C9" s="33" t="s">
        <v>80</v>
      </c>
      <c r="D9" s="33" t="s">
        <v>81</v>
      </c>
      <c r="E9" s="34" t="s">
        <v>80</v>
      </c>
      <c r="F9" s="34" t="s">
        <v>81</v>
      </c>
      <c r="G9" s="34" t="s">
        <v>80</v>
      </c>
      <c r="H9" s="34" t="s">
        <v>81</v>
      </c>
      <c r="I9" s="34" t="s">
        <v>80</v>
      </c>
      <c r="J9" s="34" t="s">
        <v>81</v>
      </c>
      <c r="K9" s="34" t="s">
        <v>80</v>
      </c>
      <c r="L9" s="34" t="s">
        <v>81</v>
      </c>
      <c r="M9" s="35" t="s">
        <v>80</v>
      </c>
      <c r="N9" s="35" t="s">
        <v>81</v>
      </c>
      <c r="O9" s="35" t="s">
        <v>80</v>
      </c>
      <c r="P9" s="35" t="s">
        <v>81</v>
      </c>
      <c r="Q9" s="35" t="s">
        <v>80</v>
      </c>
      <c r="R9" s="35" t="s">
        <v>81</v>
      </c>
      <c r="S9" s="35" t="s">
        <v>80</v>
      </c>
      <c r="T9" s="35" t="s">
        <v>81</v>
      </c>
      <c r="U9" s="35" t="s">
        <v>80</v>
      </c>
      <c r="V9" s="35" t="s">
        <v>80</v>
      </c>
    </row>
    <row r="10" spans="1:22" s="40" customFormat="1" ht="19.5" customHeight="1">
      <c r="A10" s="37">
        <v>1</v>
      </c>
      <c r="B10" s="37">
        <v>2</v>
      </c>
      <c r="C10" s="38">
        <v>3</v>
      </c>
      <c r="D10" s="38">
        <v>4</v>
      </c>
      <c r="E10" s="37">
        <v>5</v>
      </c>
      <c r="F10" s="37">
        <v>6</v>
      </c>
      <c r="G10" s="37">
        <v>7</v>
      </c>
      <c r="H10" s="37">
        <v>8</v>
      </c>
      <c r="I10" s="37">
        <v>9</v>
      </c>
      <c r="J10" s="37">
        <v>10</v>
      </c>
      <c r="K10" s="37">
        <v>11</v>
      </c>
      <c r="L10" s="37">
        <v>12</v>
      </c>
      <c r="M10" s="39">
        <v>13</v>
      </c>
      <c r="N10" s="39">
        <v>14</v>
      </c>
      <c r="O10" s="39">
        <v>15</v>
      </c>
      <c r="P10" s="39">
        <v>16</v>
      </c>
      <c r="Q10" s="39">
        <v>17</v>
      </c>
      <c r="R10" s="39">
        <v>18</v>
      </c>
      <c r="S10" s="39">
        <v>19</v>
      </c>
      <c r="T10" s="39">
        <v>20</v>
      </c>
      <c r="U10" s="39">
        <v>21</v>
      </c>
      <c r="V10" s="39">
        <v>22</v>
      </c>
    </row>
    <row r="11" spans="1:22" s="47" customFormat="1" ht="73.5" customHeight="1">
      <c r="A11" s="41"/>
      <c r="B11" s="42" t="s">
        <v>102</v>
      </c>
      <c r="C11" s="43">
        <v>146</v>
      </c>
      <c r="D11" s="43">
        <v>141</v>
      </c>
      <c r="E11" s="44">
        <v>13</v>
      </c>
      <c r="F11" s="45">
        <v>13</v>
      </c>
      <c r="G11" s="45">
        <v>59</v>
      </c>
      <c r="H11" s="45">
        <v>59</v>
      </c>
      <c r="I11" s="45">
        <v>13</v>
      </c>
      <c r="J11" s="45">
        <v>13</v>
      </c>
      <c r="K11" s="45">
        <v>13</v>
      </c>
      <c r="L11" s="45">
        <v>11</v>
      </c>
      <c r="M11" s="46">
        <v>5</v>
      </c>
      <c r="N11" s="46">
        <v>5</v>
      </c>
      <c r="O11" s="46">
        <v>2</v>
      </c>
      <c r="P11" s="46">
        <v>2</v>
      </c>
      <c r="Q11" s="46">
        <v>1</v>
      </c>
      <c r="R11" s="46">
        <v>1</v>
      </c>
      <c r="S11" s="46">
        <v>1</v>
      </c>
      <c r="T11" s="46">
        <v>1</v>
      </c>
      <c r="U11" s="46">
        <v>1</v>
      </c>
      <c r="V11" s="46">
        <v>1</v>
      </c>
    </row>
    <row r="12" spans="1:22" s="47" customFormat="1" ht="73.5" customHeight="1">
      <c r="A12" s="84"/>
      <c r="B12" s="85"/>
      <c r="C12" s="86"/>
      <c r="D12" s="86"/>
      <c r="E12" s="87"/>
      <c r="F12" s="88"/>
      <c r="G12" s="88"/>
      <c r="H12" s="88"/>
      <c r="I12" s="88"/>
      <c r="J12" s="88"/>
      <c r="K12" s="88"/>
      <c r="L12" s="88"/>
      <c r="M12" s="89"/>
      <c r="N12" s="89"/>
      <c r="O12" s="89"/>
      <c r="P12" s="89"/>
      <c r="Q12" s="367" t="s">
        <v>114</v>
      </c>
      <c r="R12" s="367"/>
      <c r="S12" s="367"/>
      <c r="T12" s="367"/>
      <c r="U12" s="367"/>
      <c r="V12" s="89"/>
    </row>
    <row r="13" spans="9:21" ht="21" customHeight="1">
      <c r="I13" s="366"/>
      <c r="J13" s="366"/>
      <c r="K13" s="366"/>
      <c r="Q13" s="368" t="s">
        <v>115</v>
      </c>
      <c r="R13" s="368"/>
      <c r="S13" s="368"/>
      <c r="T13" s="368"/>
      <c r="U13" s="368"/>
    </row>
    <row r="14" spans="17:21" ht="18.75" customHeight="1">
      <c r="Q14" s="365" t="s">
        <v>100</v>
      </c>
      <c r="R14" s="365"/>
      <c r="S14" s="365"/>
      <c r="T14" s="365"/>
      <c r="U14" s="365"/>
    </row>
    <row r="15" spans="17:21" ht="21" customHeight="1">
      <c r="Q15" s="364" t="s">
        <v>116</v>
      </c>
      <c r="R15" s="364"/>
      <c r="S15" s="364"/>
      <c r="T15" s="364"/>
      <c r="U15" s="364"/>
    </row>
    <row r="16" spans="17:21" ht="20.25" customHeight="1">
      <c r="Q16" s="365" t="s">
        <v>102</v>
      </c>
      <c r="R16" s="365"/>
      <c r="S16" s="365"/>
      <c r="T16" s="365"/>
      <c r="U16" s="365"/>
    </row>
    <row r="17" ht="12.75">
      <c r="R17" s="51"/>
    </row>
  </sheetData>
  <sheetProtection/>
  <mergeCells count="23">
    <mergeCell ref="A2:V2"/>
    <mergeCell ref="A4:V4"/>
    <mergeCell ref="M7:V7"/>
    <mergeCell ref="A7:A9"/>
    <mergeCell ref="B7:B9"/>
    <mergeCell ref="S8:T8"/>
    <mergeCell ref="E7:L7"/>
    <mergeCell ref="Q8:R8"/>
    <mergeCell ref="U8:V8"/>
    <mergeCell ref="C8:D8"/>
    <mergeCell ref="C7:D7"/>
    <mergeCell ref="G8:H8"/>
    <mergeCell ref="O8:P8"/>
    <mergeCell ref="M8:N8"/>
    <mergeCell ref="K8:L8"/>
    <mergeCell ref="I8:J8"/>
    <mergeCell ref="E8:F8"/>
    <mergeCell ref="Q15:U15"/>
    <mergeCell ref="Q16:U16"/>
    <mergeCell ref="I13:K13"/>
    <mergeCell ref="Q12:U12"/>
    <mergeCell ref="Q13:U13"/>
    <mergeCell ref="Q14:U14"/>
  </mergeCells>
  <printOptions horizontalCentered="1"/>
  <pageMargins left="0.5" right="0.5" top="0.5" bottom="0.5" header="0.5" footer="0.5"/>
  <pageSetup horizontalDpi="300" verticalDpi="3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1"/>
  <sheetViews>
    <sheetView view="pageBreakPreview" zoomScale="70" zoomScaleNormal="70" zoomScaleSheetLayoutView="70" zoomScalePageLayoutView="0" workbookViewId="0" topLeftCell="A1">
      <selection activeCell="A4" sqref="A4:Z4"/>
    </sheetView>
  </sheetViews>
  <sheetFormatPr defaultColWidth="9.140625" defaultRowHeight="15"/>
  <cols>
    <col min="1" max="1" width="3.7109375" style="52" customWidth="1"/>
    <col min="2" max="2" width="11.28125" style="52" customWidth="1"/>
    <col min="3" max="4" width="7.421875" style="53" customWidth="1"/>
    <col min="5" max="26" width="6.7109375" style="53" customWidth="1"/>
    <col min="27" max="16384" width="9.140625" style="52" customWidth="1"/>
  </cols>
  <sheetData>
    <row r="1" spans="11:26" ht="12" customHeight="1">
      <c r="K1" s="375"/>
      <c r="L1" s="375"/>
      <c r="M1" s="54"/>
      <c r="N1" s="54"/>
      <c r="O1" s="54"/>
      <c r="P1" s="54"/>
      <c r="Q1" s="54"/>
      <c r="R1" s="54"/>
      <c r="S1" s="54"/>
      <c r="T1" s="54"/>
      <c r="U1" s="54"/>
      <c r="V1" s="54"/>
      <c r="X1" s="55"/>
      <c r="Y1" s="52"/>
      <c r="Z1" s="56" t="s">
        <v>85</v>
      </c>
    </row>
    <row r="2" spans="1:26" s="24" customFormat="1" ht="18.75" customHeight="1">
      <c r="A2" s="372" t="s">
        <v>117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</row>
    <row r="3" spans="1:26" s="24" customFormat="1" ht="6.75" customHeight="1">
      <c r="A3" s="26"/>
      <c r="B3" s="2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8"/>
      <c r="X3" s="58"/>
      <c r="Y3" s="58"/>
      <c r="Z3" s="58"/>
    </row>
    <row r="4" spans="1:26" s="24" customFormat="1" ht="21" customHeight="1">
      <c r="A4" s="373" t="s">
        <v>150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3"/>
      <c r="W4" s="373"/>
      <c r="X4" s="373"/>
      <c r="Y4" s="373"/>
      <c r="Z4" s="373"/>
    </row>
    <row r="5" spans="1:26" ht="18" customHeight="1">
      <c r="A5" s="27" t="s">
        <v>31</v>
      </c>
      <c r="B5" s="59"/>
      <c r="C5" s="60"/>
      <c r="D5" s="60"/>
      <c r="E5" s="60"/>
      <c r="F5" s="60"/>
      <c r="G5" s="60"/>
      <c r="H5" s="60"/>
      <c r="I5" s="60"/>
      <c r="X5" s="383"/>
      <c r="Y5" s="383"/>
      <c r="Z5" s="383"/>
    </row>
    <row r="6" spans="1:26" ht="18" customHeight="1">
      <c r="A6" s="62"/>
      <c r="B6" s="62"/>
      <c r="C6" s="60"/>
      <c r="D6" s="60"/>
      <c r="E6" s="60"/>
      <c r="F6" s="60"/>
      <c r="G6" s="60"/>
      <c r="H6" s="60"/>
      <c r="I6" s="60"/>
      <c r="X6" s="61"/>
      <c r="Y6" s="61"/>
      <c r="Z6" s="61"/>
    </row>
    <row r="7" spans="1:26" s="36" customFormat="1" ht="30.75" customHeight="1">
      <c r="A7" s="387" t="s">
        <v>70</v>
      </c>
      <c r="B7" s="378" t="s">
        <v>96</v>
      </c>
      <c r="C7" s="381" t="s">
        <v>71</v>
      </c>
      <c r="D7" s="382"/>
      <c r="E7" s="393" t="s">
        <v>72</v>
      </c>
      <c r="F7" s="393"/>
      <c r="G7" s="393"/>
      <c r="H7" s="393"/>
      <c r="I7" s="393"/>
      <c r="J7" s="393"/>
      <c r="K7" s="393"/>
      <c r="L7" s="393"/>
      <c r="M7" s="385" t="s">
        <v>86</v>
      </c>
      <c r="N7" s="386"/>
      <c r="O7" s="386"/>
      <c r="P7" s="386"/>
      <c r="Q7" s="386"/>
      <c r="R7" s="386"/>
      <c r="S7" s="386"/>
      <c r="T7" s="386"/>
      <c r="U7" s="386"/>
      <c r="V7" s="386"/>
      <c r="W7" s="377" t="s">
        <v>73</v>
      </c>
      <c r="X7" s="377"/>
      <c r="Y7" s="377" t="s">
        <v>74</v>
      </c>
      <c r="Z7" s="377"/>
    </row>
    <row r="8" spans="1:26" s="36" customFormat="1" ht="47.25" customHeight="1">
      <c r="A8" s="388"/>
      <c r="B8" s="379"/>
      <c r="C8" s="390" t="s">
        <v>75</v>
      </c>
      <c r="D8" s="391"/>
      <c r="E8" s="376" t="s">
        <v>76</v>
      </c>
      <c r="F8" s="376"/>
      <c r="G8" s="376" t="s">
        <v>77</v>
      </c>
      <c r="H8" s="376"/>
      <c r="I8" s="376" t="s">
        <v>78</v>
      </c>
      <c r="J8" s="376"/>
      <c r="K8" s="376" t="s">
        <v>79</v>
      </c>
      <c r="L8" s="376"/>
      <c r="M8" s="384" t="s">
        <v>87</v>
      </c>
      <c r="N8" s="384"/>
      <c r="O8" s="384" t="s">
        <v>88</v>
      </c>
      <c r="P8" s="384"/>
      <c r="Q8" s="384" t="s">
        <v>89</v>
      </c>
      <c r="R8" s="384"/>
      <c r="S8" s="384" t="s">
        <v>90</v>
      </c>
      <c r="T8" s="384"/>
      <c r="U8" s="384" t="s">
        <v>91</v>
      </c>
      <c r="V8" s="392"/>
      <c r="W8" s="377"/>
      <c r="X8" s="377"/>
      <c r="Y8" s="377"/>
      <c r="Z8" s="377"/>
    </row>
    <row r="9" spans="1:26" s="36" customFormat="1" ht="60.75" customHeight="1">
      <c r="A9" s="389"/>
      <c r="B9" s="380"/>
      <c r="C9" s="63" t="s">
        <v>82</v>
      </c>
      <c r="D9" s="63" t="s">
        <v>83</v>
      </c>
      <c r="E9" s="64" t="s">
        <v>82</v>
      </c>
      <c r="F9" s="64" t="s">
        <v>83</v>
      </c>
      <c r="G9" s="64" t="s">
        <v>82</v>
      </c>
      <c r="H9" s="64" t="s">
        <v>83</v>
      </c>
      <c r="I9" s="64" t="s">
        <v>82</v>
      </c>
      <c r="J9" s="64" t="s">
        <v>83</v>
      </c>
      <c r="K9" s="64" t="s">
        <v>82</v>
      </c>
      <c r="L9" s="64" t="s">
        <v>83</v>
      </c>
      <c r="M9" s="35" t="s">
        <v>82</v>
      </c>
      <c r="N9" s="35" t="s">
        <v>83</v>
      </c>
      <c r="O9" s="35" t="s">
        <v>82</v>
      </c>
      <c r="P9" s="35" t="s">
        <v>83</v>
      </c>
      <c r="Q9" s="35" t="s">
        <v>82</v>
      </c>
      <c r="R9" s="35" t="s">
        <v>83</v>
      </c>
      <c r="S9" s="35" t="s">
        <v>82</v>
      </c>
      <c r="T9" s="35" t="s">
        <v>83</v>
      </c>
      <c r="U9" s="35" t="s">
        <v>82</v>
      </c>
      <c r="V9" s="35" t="s">
        <v>83</v>
      </c>
      <c r="W9" s="34" t="s">
        <v>82</v>
      </c>
      <c r="X9" s="34" t="s">
        <v>83</v>
      </c>
      <c r="Y9" s="34" t="s">
        <v>82</v>
      </c>
      <c r="Z9" s="34" t="s">
        <v>83</v>
      </c>
    </row>
    <row r="10" spans="1:26" s="66" customFormat="1" ht="19.5" customHeight="1">
      <c r="A10" s="37">
        <v>1</v>
      </c>
      <c r="B10" s="37">
        <v>2</v>
      </c>
      <c r="C10" s="37">
        <v>3</v>
      </c>
      <c r="D10" s="37">
        <v>4</v>
      </c>
      <c r="E10" s="65">
        <v>5</v>
      </c>
      <c r="F10" s="65">
        <v>6</v>
      </c>
      <c r="G10" s="65">
        <v>7</v>
      </c>
      <c r="H10" s="65">
        <v>8</v>
      </c>
      <c r="I10" s="65">
        <v>9</v>
      </c>
      <c r="J10" s="65">
        <v>10</v>
      </c>
      <c r="K10" s="65">
        <v>11</v>
      </c>
      <c r="L10" s="65">
        <v>12</v>
      </c>
      <c r="M10" s="65">
        <v>13</v>
      </c>
      <c r="N10" s="65">
        <v>14</v>
      </c>
      <c r="O10" s="65">
        <v>15</v>
      </c>
      <c r="P10" s="65">
        <v>16</v>
      </c>
      <c r="Q10" s="65">
        <v>17</v>
      </c>
      <c r="R10" s="65">
        <v>18</v>
      </c>
      <c r="S10" s="65">
        <v>19</v>
      </c>
      <c r="T10" s="65">
        <v>20</v>
      </c>
      <c r="U10" s="65">
        <v>21</v>
      </c>
      <c r="V10" s="65">
        <v>22</v>
      </c>
      <c r="W10" s="65">
        <v>23</v>
      </c>
      <c r="X10" s="65">
        <v>24</v>
      </c>
      <c r="Y10" s="65">
        <v>25</v>
      </c>
      <c r="Z10" s="65">
        <v>26</v>
      </c>
    </row>
    <row r="11" spans="1:26" s="71" customFormat="1" ht="82.5" customHeight="1">
      <c r="A11" s="67"/>
      <c r="B11" s="90" t="s">
        <v>102</v>
      </c>
      <c r="C11" s="68">
        <v>141</v>
      </c>
      <c r="D11" s="68">
        <v>141</v>
      </c>
      <c r="E11" s="69">
        <v>13</v>
      </c>
      <c r="F11" s="69">
        <v>13</v>
      </c>
      <c r="G11" s="69">
        <v>59</v>
      </c>
      <c r="H11" s="69">
        <v>59</v>
      </c>
      <c r="I11" s="69">
        <v>13</v>
      </c>
      <c r="J11" s="69">
        <v>13</v>
      </c>
      <c r="K11" s="69">
        <v>13</v>
      </c>
      <c r="L11" s="69">
        <v>13</v>
      </c>
      <c r="M11" s="70">
        <v>5</v>
      </c>
      <c r="N11" s="70">
        <v>5</v>
      </c>
      <c r="O11" s="70">
        <v>2</v>
      </c>
      <c r="P11" s="70">
        <v>2</v>
      </c>
      <c r="Q11" s="70">
        <v>1</v>
      </c>
      <c r="R11" s="70">
        <v>1</v>
      </c>
      <c r="S11" s="70">
        <v>1</v>
      </c>
      <c r="T11" s="70">
        <v>1</v>
      </c>
      <c r="U11" s="70">
        <v>1</v>
      </c>
      <c r="V11" s="70">
        <v>1</v>
      </c>
      <c r="W11" s="70">
        <v>2406</v>
      </c>
      <c r="X11" s="70">
        <v>2406</v>
      </c>
      <c r="Y11" s="70">
        <v>3085</v>
      </c>
      <c r="Z11" s="70">
        <v>3085</v>
      </c>
    </row>
    <row r="12" spans="12:24" ht="15"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</row>
    <row r="13" spans="12:24" ht="15"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</row>
    <row r="14" spans="12:24" ht="15"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</row>
    <row r="15" spans="12:24" ht="15"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</row>
    <row r="16" spans="22:24" ht="15">
      <c r="V16" s="83"/>
      <c r="X16" s="74"/>
    </row>
    <row r="17" spans="13:22" ht="24.75" customHeight="1">
      <c r="M17" s="75"/>
      <c r="N17" s="75"/>
      <c r="O17" s="75"/>
      <c r="P17" s="75"/>
      <c r="Q17" s="75"/>
      <c r="R17" s="75"/>
      <c r="S17" s="75"/>
      <c r="T17" s="75"/>
      <c r="V17" s="48" t="s">
        <v>114</v>
      </c>
    </row>
    <row r="18" ht="16.5">
      <c r="V18" s="49" t="s">
        <v>115</v>
      </c>
    </row>
    <row r="19" ht="21" customHeight="1">
      <c r="V19" s="49" t="s">
        <v>100</v>
      </c>
    </row>
    <row r="20" ht="24.75" customHeight="1">
      <c r="V20" s="50" t="s">
        <v>116</v>
      </c>
    </row>
    <row r="21" ht="20.25" customHeight="1">
      <c r="V21" s="49" t="s">
        <v>102</v>
      </c>
    </row>
  </sheetData>
  <sheetProtection/>
  <mergeCells count="21">
    <mergeCell ref="E8:F8"/>
    <mergeCell ref="I8:J8"/>
    <mergeCell ref="S8:T8"/>
    <mergeCell ref="M7:V7"/>
    <mergeCell ref="A7:A9"/>
    <mergeCell ref="G8:H8"/>
    <mergeCell ref="C8:D8"/>
    <mergeCell ref="O8:P8"/>
    <mergeCell ref="U8:V8"/>
    <mergeCell ref="M8:N8"/>
    <mergeCell ref="E7:L7"/>
    <mergeCell ref="K1:L1"/>
    <mergeCell ref="K8:L8"/>
    <mergeCell ref="A2:Z2"/>
    <mergeCell ref="W7:X8"/>
    <mergeCell ref="A4:Z4"/>
    <mergeCell ref="Y7:Z8"/>
    <mergeCell ref="B7:B9"/>
    <mergeCell ref="C7:D7"/>
    <mergeCell ref="X5:Z5"/>
    <mergeCell ref="Q8:R8"/>
  </mergeCells>
  <conditionalFormatting sqref="V16">
    <cfRule type="cellIs" priority="1" dxfId="7" operator="lessThan" stopIfTrue="1">
      <formula>0</formula>
    </cfRule>
  </conditionalFormatting>
  <printOptions horizontalCentered="1"/>
  <pageMargins left="0.5" right="0.25" top="0.75" bottom="0.75" header="0.5" footer="0.5"/>
  <pageSetup horizontalDpi="300" verticalDpi="3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21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4.28125" style="295" customWidth="1"/>
    <col min="2" max="2" width="17.140625" style="295" customWidth="1"/>
    <col min="3" max="3" width="9.7109375" style="295" bestFit="1" customWidth="1"/>
    <col min="4" max="4" width="8.421875" style="295" customWidth="1"/>
    <col min="5" max="5" width="16.00390625" style="295" customWidth="1"/>
    <col min="6" max="6" width="12.00390625" style="295" customWidth="1"/>
    <col min="7" max="7" width="9.28125" style="295" bestFit="1" customWidth="1"/>
    <col min="8" max="8" width="20.421875" style="295" bestFit="1" customWidth="1"/>
    <col min="9" max="11" width="13.8515625" style="295" customWidth="1"/>
    <col min="12" max="12" width="9.8515625" style="250" customWidth="1"/>
    <col min="13" max="13" width="11.421875" style="248" customWidth="1"/>
    <col min="14" max="14" width="10.57421875" style="248" customWidth="1"/>
    <col min="15" max="15" width="12.57421875" style="249" customWidth="1"/>
    <col min="16" max="43" width="9.140625" style="250" customWidth="1"/>
    <col min="44" max="16384" width="9.140625" style="295" customWidth="1"/>
  </cols>
  <sheetData>
    <row r="1" spans="1:12" ht="27.75" customHeight="1">
      <c r="A1" s="396" t="s">
        <v>126</v>
      </c>
      <c r="B1" s="396"/>
      <c r="C1" s="396"/>
      <c r="D1" s="396"/>
      <c r="E1" s="396"/>
      <c r="F1" s="396"/>
      <c r="G1" s="396"/>
      <c r="H1" s="396"/>
      <c r="I1" s="246"/>
      <c r="J1" s="246"/>
      <c r="K1" s="246"/>
      <c r="L1" s="247"/>
    </row>
    <row r="2" spans="5:12" ht="15.75">
      <c r="E2" s="397" t="s">
        <v>151</v>
      </c>
      <c r="F2" s="398"/>
      <c r="G2" s="398"/>
      <c r="H2" s="398"/>
      <c r="I2" s="251"/>
      <c r="J2" s="251"/>
      <c r="K2" s="251"/>
      <c r="L2" s="251"/>
    </row>
    <row r="3" spans="1:12" ht="63" customHeight="1">
      <c r="A3" s="394" t="s">
        <v>0</v>
      </c>
      <c r="B3" s="394" t="s">
        <v>119</v>
      </c>
      <c r="C3" s="395" t="s">
        <v>120</v>
      </c>
      <c r="D3" s="395"/>
      <c r="E3" s="395" t="s">
        <v>121</v>
      </c>
      <c r="F3" s="395" t="s">
        <v>122</v>
      </c>
      <c r="G3" s="395"/>
      <c r="H3" s="395" t="s">
        <v>123</v>
      </c>
      <c r="I3" s="114"/>
      <c r="J3" s="114"/>
      <c r="K3" s="114"/>
      <c r="L3" s="114"/>
    </row>
    <row r="4" spans="1:15" ht="79.5" customHeight="1">
      <c r="A4" s="394"/>
      <c r="B4" s="394"/>
      <c r="C4" s="115" t="s">
        <v>124</v>
      </c>
      <c r="D4" s="115" t="s">
        <v>125</v>
      </c>
      <c r="E4" s="395"/>
      <c r="F4" s="115" t="s">
        <v>124</v>
      </c>
      <c r="G4" s="115" t="s">
        <v>125</v>
      </c>
      <c r="H4" s="395"/>
      <c r="I4" s="114"/>
      <c r="J4" s="114"/>
      <c r="K4" s="114"/>
      <c r="L4" s="114"/>
      <c r="O4" s="252">
        <v>0</v>
      </c>
    </row>
    <row r="5" spans="1:43" s="256" customFormat="1" ht="15">
      <c r="A5" s="253">
        <v>1</v>
      </c>
      <c r="B5" s="253">
        <v>2</v>
      </c>
      <c r="C5" s="253">
        <v>5</v>
      </c>
      <c r="D5" s="253">
        <v>6</v>
      </c>
      <c r="E5" s="253">
        <v>7</v>
      </c>
      <c r="F5" s="253">
        <v>8</v>
      </c>
      <c r="G5" s="253">
        <v>9</v>
      </c>
      <c r="H5" s="253">
        <v>10</v>
      </c>
      <c r="I5" s="254"/>
      <c r="J5" s="254"/>
      <c r="K5" s="254"/>
      <c r="L5" s="254"/>
      <c r="M5" s="255"/>
      <c r="N5" s="256" t="s">
        <v>133</v>
      </c>
      <c r="O5" s="257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258"/>
      <c r="AQ5" s="258"/>
    </row>
    <row r="6" spans="1:43" s="249" customFormat="1" ht="18.75">
      <c r="A6" s="245">
        <v>1</v>
      </c>
      <c r="B6" s="259" t="s">
        <v>22</v>
      </c>
      <c r="C6" s="266">
        <v>12520</v>
      </c>
      <c r="D6" s="266">
        <v>102</v>
      </c>
      <c r="E6" s="269">
        <f>1360.86+643.6</f>
        <v>2004.46</v>
      </c>
      <c r="F6" s="266">
        <v>1059</v>
      </c>
      <c r="G6" s="266">
        <v>3980</v>
      </c>
      <c r="H6" s="296">
        <f>907.24+770.25+1311.13</f>
        <v>2988.62</v>
      </c>
      <c r="I6" s="260"/>
      <c r="J6" s="260"/>
      <c r="K6" s="260"/>
      <c r="L6" s="116"/>
      <c r="M6" s="261">
        <f aca="true" t="shared" si="0" ref="M6:M14">E6+H6</f>
        <v>4993.08</v>
      </c>
      <c r="N6" s="262">
        <f>'Part-II'!L10</f>
        <v>4993.08</v>
      </c>
      <c r="O6" s="262">
        <f aca="true" t="shared" si="1" ref="O6:O14">M6-N6</f>
        <v>0</v>
      </c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3"/>
      <c r="AO6" s="263"/>
      <c r="AP6" s="263"/>
      <c r="AQ6" s="263"/>
    </row>
    <row r="7" spans="1:43" s="249" customFormat="1" ht="18.75">
      <c r="A7" s="245">
        <v>2</v>
      </c>
      <c r="B7" s="259" t="s">
        <v>102</v>
      </c>
      <c r="C7" s="266">
        <v>1279</v>
      </c>
      <c r="D7" s="266">
        <v>8</v>
      </c>
      <c r="E7" s="267">
        <f>2664.67927+441.02</f>
        <v>3105.69927</v>
      </c>
      <c r="F7" s="266">
        <v>32627</v>
      </c>
      <c r="G7" s="266">
        <v>1377</v>
      </c>
      <c r="H7" s="267">
        <v>0</v>
      </c>
      <c r="I7" s="270"/>
      <c r="J7" s="270"/>
      <c r="K7" s="270"/>
      <c r="L7" s="116"/>
      <c r="M7" s="261">
        <f t="shared" si="0"/>
        <v>3105.69927</v>
      </c>
      <c r="N7" s="262">
        <f>'Part-II'!L11</f>
        <v>3105.7</v>
      </c>
      <c r="O7" s="262">
        <f t="shared" si="1"/>
        <v>-0.0007299999997485429</v>
      </c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3"/>
      <c r="AF7" s="263"/>
      <c r="AG7" s="263"/>
      <c r="AH7" s="263"/>
      <c r="AI7" s="263"/>
      <c r="AJ7" s="263"/>
      <c r="AK7" s="263"/>
      <c r="AL7" s="263"/>
      <c r="AM7" s="263"/>
      <c r="AN7" s="263"/>
      <c r="AO7" s="263"/>
      <c r="AP7" s="263"/>
      <c r="AQ7" s="263"/>
    </row>
    <row r="8" spans="1:43" s="249" customFormat="1" ht="18.75">
      <c r="A8" s="245">
        <v>3</v>
      </c>
      <c r="B8" s="259" t="s">
        <v>23</v>
      </c>
      <c r="C8" s="266">
        <v>0</v>
      </c>
      <c r="D8" s="266">
        <v>0</v>
      </c>
      <c r="E8" s="267">
        <f>552.71</f>
        <v>552.71</v>
      </c>
      <c r="F8" s="266">
        <v>52395</v>
      </c>
      <c r="G8" s="266">
        <v>501</v>
      </c>
      <c r="H8" s="267">
        <f>106.71925+1063.34+719.24+768.87</f>
        <v>2658.16925</v>
      </c>
      <c r="I8" s="260"/>
      <c r="J8" s="260"/>
      <c r="K8" s="260"/>
      <c r="L8" s="116"/>
      <c r="M8" s="261">
        <f t="shared" si="0"/>
        <v>3210.87925</v>
      </c>
      <c r="N8" s="262">
        <f>'Part-II'!L12</f>
        <v>3210.88</v>
      </c>
      <c r="O8" s="262">
        <f t="shared" si="1"/>
        <v>-0.0007500000001527951</v>
      </c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</row>
    <row r="9" spans="1:43" s="249" customFormat="1" ht="18.75">
      <c r="A9" s="245">
        <v>4</v>
      </c>
      <c r="B9" s="259" t="s">
        <v>24</v>
      </c>
      <c r="C9" s="266">
        <v>6051</v>
      </c>
      <c r="D9" s="266">
        <v>0</v>
      </c>
      <c r="E9" s="267">
        <f>10.89090522+393.29+171.44</f>
        <v>575.6209052199999</v>
      </c>
      <c r="F9" s="266">
        <v>61904</v>
      </c>
      <c r="G9" s="266">
        <v>0</v>
      </c>
      <c r="H9" s="267">
        <f>111.20444478+619.28+357.89</f>
        <v>1088.37444478</v>
      </c>
      <c r="I9" s="268"/>
      <c r="J9" s="268"/>
      <c r="K9" s="268"/>
      <c r="L9" s="116"/>
      <c r="M9" s="261">
        <f>E9+H9</f>
        <v>1663.99535</v>
      </c>
      <c r="N9" s="262">
        <f>'Part-II'!L13</f>
        <v>1664</v>
      </c>
      <c r="O9" s="262">
        <f t="shared" si="1"/>
        <v>-0.00465000000008331</v>
      </c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</row>
    <row r="10" spans="1:44" s="265" customFormat="1" ht="18.75">
      <c r="A10" s="245">
        <v>5</v>
      </c>
      <c r="B10" s="259" t="s">
        <v>25</v>
      </c>
      <c r="C10" s="266">
        <v>3078</v>
      </c>
      <c r="D10" s="266">
        <v>0</v>
      </c>
      <c r="E10" s="267">
        <f>19.89425+1669.92+599</f>
        <v>2288.8142500000004</v>
      </c>
      <c r="F10" s="266">
        <v>29453</v>
      </c>
      <c r="G10" s="266">
        <v>0</v>
      </c>
      <c r="H10" s="267">
        <f>72.54493+681.83+1829.06</f>
        <v>2583.43493</v>
      </c>
      <c r="I10" s="270"/>
      <c r="J10" s="270"/>
      <c r="K10" s="270"/>
      <c r="L10" s="116"/>
      <c r="M10" s="261">
        <f t="shared" si="0"/>
        <v>4872.249180000001</v>
      </c>
      <c r="N10" s="262">
        <f>'Part-II'!L14</f>
        <v>4872.25</v>
      </c>
      <c r="O10" s="262">
        <f t="shared" si="1"/>
        <v>-0.0008199999992939411</v>
      </c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4"/>
    </row>
    <row r="11" spans="1:43" s="249" customFormat="1" ht="18.75">
      <c r="A11" s="245">
        <v>6</v>
      </c>
      <c r="B11" s="259" t="s">
        <v>26</v>
      </c>
      <c r="C11" s="266">
        <v>4331</v>
      </c>
      <c r="D11" s="266">
        <v>0</v>
      </c>
      <c r="E11" s="297">
        <f>13.82556+152.62</f>
        <v>166.44556</v>
      </c>
      <c r="F11" s="266">
        <v>51097</v>
      </c>
      <c r="G11" s="266">
        <v>0</v>
      </c>
      <c r="H11" s="267">
        <f>119.89941+446.61+485.94+501.5</f>
        <v>1553.94941</v>
      </c>
      <c r="I11" s="260"/>
      <c r="J11" s="260"/>
      <c r="K11" s="260"/>
      <c r="L11" s="116"/>
      <c r="M11" s="261">
        <f t="shared" si="0"/>
        <v>1720.3949699999998</v>
      </c>
      <c r="N11" s="262">
        <f>'Part-II'!L15</f>
        <v>1720.39</v>
      </c>
      <c r="O11" s="262">
        <f t="shared" si="1"/>
        <v>0.004969999999730135</v>
      </c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3"/>
      <c r="AC11" s="263"/>
      <c r="AD11" s="263"/>
      <c r="AE11" s="263"/>
      <c r="AF11" s="263"/>
      <c r="AG11" s="263"/>
      <c r="AH11" s="263"/>
      <c r="AI11" s="263"/>
      <c r="AJ11" s="263"/>
      <c r="AK11" s="263"/>
      <c r="AL11" s="263"/>
      <c r="AM11" s="263"/>
      <c r="AN11" s="263"/>
      <c r="AO11" s="263"/>
      <c r="AP11" s="263"/>
      <c r="AQ11" s="263"/>
    </row>
    <row r="12" spans="1:43" s="249" customFormat="1" ht="18.75">
      <c r="A12" s="245">
        <v>7</v>
      </c>
      <c r="B12" s="259" t="s">
        <v>27</v>
      </c>
      <c r="C12" s="266">
        <v>4056</v>
      </c>
      <c r="D12" s="266">
        <v>0</v>
      </c>
      <c r="E12" s="267">
        <f>44.51+407.41</f>
        <v>451.92</v>
      </c>
      <c r="F12" s="266">
        <v>59535</v>
      </c>
      <c r="G12" s="266">
        <v>0</v>
      </c>
      <c r="H12" s="267">
        <f>295.79+297.36+396.91+647.53</f>
        <v>1637.5900000000001</v>
      </c>
      <c r="I12" s="270"/>
      <c r="J12" s="270"/>
      <c r="K12" s="270"/>
      <c r="L12" s="116"/>
      <c r="M12" s="261">
        <f t="shared" si="0"/>
        <v>2089.51</v>
      </c>
      <c r="N12" s="262">
        <f>'Part-II'!L16</f>
        <v>2089.51</v>
      </c>
      <c r="O12" s="262">
        <f t="shared" si="1"/>
        <v>0</v>
      </c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  <c r="AD12" s="263"/>
      <c r="AE12" s="263"/>
      <c r="AF12" s="263"/>
      <c r="AG12" s="263"/>
      <c r="AH12" s="263"/>
      <c r="AI12" s="263"/>
      <c r="AJ12" s="263"/>
      <c r="AK12" s="263"/>
      <c r="AL12" s="263"/>
      <c r="AM12" s="263"/>
      <c r="AN12" s="263"/>
      <c r="AO12" s="263"/>
      <c r="AP12" s="263"/>
      <c r="AQ12" s="263"/>
    </row>
    <row r="13" spans="1:43" s="249" customFormat="1" ht="18.75">
      <c r="A13" s="245">
        <v>8</v>
      </c>
      <c r="B13" s="259" t="s">
        <v>135</v>
      </c>
      <c r="C13" s="266"/>
      <c r="D13" s="266"/>
      <c r="E13" s="267">
        <v>0</v>
      </c>
      <c r="F13" s="266"/>
      <c r="G13" s="266"/>
      <c r="H13" s="267">
        <v>0</v>
      </c>
      <c r="I13" s="270"/>
      <c r="J13" s="270"/>
      <c r="K13" s="270"/>
      <c r="L13" s="116"/>
      <c r="M13" s="261">
        <f t="shared" si="0"/>
        <v>0</v>
      </c>
      <c r="N13" s="262">
        <f>'Part-II'!L18</f>
        <v>0</v>
      </c>
      <c r="O13" s="262">
        <f t="shared" si="1"/>
        <v>0</v>
      </c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263"/>
      <c r="AF13" s="263"/>
      <c r="AG13" s="263"/>
      <c r="AH13" s="263"/>
      <c r="AI13" s="263"/>
      <c r="AJ13" s="263"/>
      <c r="AK13" s="263"/>
      <c r="AL13" s="263"/>
      <c r="AM13" s="263"/>
      <c r="AN13" s="263"/>
      <c r="AO13" s="263"/>
      <c r="AP13" s="263"/>
      <c r="AQ13" s="263"/>
    </row>
    <row r="14" spans="1:43" s="269" customFormat="1" ht="12.75" customHeight="1">
      <c r="A14" s="401" t="s">
        <v>5</v>
      </c>
      <c r="B14" s="401"/>
      <c r="C14" s="271">
        <f>SUM(C6:C12)</f>
        <v>31315</v>
      </c>
      <c r="D14" s="271">
        <f>SUM(D6:D12)</f>
        <v>110</v>
      </c>
      <c r="E14" s="272">
        <f>SUM(E6:E13)+0.01</f>
        <v>9145.679985220002</v>
      </c>
      <c r="F14" s="271">
        <f>SUM(F6:F12)</f>
        <v>288070</v>
      </c>
      <c r="G14" s="271">
        <f>SUM(G6:G12)</f>
        <v>5858</v>
      </c>
      <c r="H14" s="272">
        <f>SUM(H6:H13)-0.01</f>
        <v>12510.128034779998</v>
      </c>
      <c r="I14" s="116"/>
      <c r="J14" s="116"/>
      <c r="K14" s="116"/>
      <c r="L14" s="116"/>
      <c r="M14" s="261">
        <f t="shared" si="0"/>
        <v>21655.80802</v>
      </c>
      <c r="N14" s="265">
        <f>SUM(N6:N13)</f>
        <v>21655.809999999998</v>
      </c>
      <c r="O14" s="262">
        <f t="shared" si="1"/>
        <v>-0.0019799999972747173</v>
      </c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  <c r="AK14" s="260"/>
      <c r="AL14" s="260"/>
      <c r="AM14" s="260"/>
      <c r="AN14" s="260"/>
      <c r="AO14" s="260"/>
      <c r="AP14" s="260"/>
      <c r="AQ14" s="260"/>
    </row>
    <row r="16" spans="3:11" ht="47.25" customHeight="1">
      <c r="C16" s="273"/>
      <c r="D16" s="273"/>
      <c r="E16" s="273"/>
      <c r="F16" s="273"/>
      <c r="G16" s="273"/>
      <c r="H16" s="273"/>
      <c r="I16" s="273"/>
      <c r="J16" s="273"/>
      <c r="K16" s="302"/>
    </row>
    <row r="17" spans="6:11" ht="19.5" customHeight="1">
      <c r="F17" s="399" t="s">
        <v>114</v>
      </c>
      <c r="G17" s="399"/>
      <c r="H17" s="399"/>
      <c r="K17" s="275"/>
    </row>
    <row r="18" spans="6:13" ht="18" customHeight="1">
      <c r="F18" s="400" t="s">
        <v>115</v>
      </c>
      <c r="G18" s="400"/>
      <c r="H18" s="400"/>
      <c r="M18" s="274"/>
    </row>
    <row r="19" spans="6:10" ht="15">
      <c r="F19" s="400" t="s">
        <v>100</v>
      </c>
      <c r="G19" s="400"/>
      <c r="H19" s="400"/>
      <c r="J19" s="275"/>
    </row>
    <row r="20" spans="6:8" ht="12.75" customHeight="1">
      <c r="F20" s="400" t="s">
        <v>116</v>
      </c>
      <c r="G20" s="400"/>
      <c r="H20" s="400"/>
    </row>
    <row r="21" spans="6:8" ht="15">
      <c r="F21" s="400" t="s">
        <v>102</v>
      </c>
      <c r="G21" s="400"/>
      <c r="H21" s="400"/>
    </row>
  </sheetData>
  <sheetProtection/>
  <mergeCells count="14">
    <mergeCell ref="F17:H17"/>
    <mergeCell ref="F18:H18"/>
    <mergeCell ref="F19:H19"/>
    <mergeCell ref="F20:H20"/>
    <mergeCell ref="F21:H21"/>
    <mergeCell ref="A14:B14"/>
    <mergeCell ref="A3:A4"/>
    <mergeCell ref="B3:B4"/>
    <mergeCell ref="C3:D3"/>
    <mergeCell ref="A1:H1"/>
    <mergeCell ref="E2:H2"/>
    <mergeCell ref="F3:G3"/>
    <mergeCell ref="H3:H4"/>
    <mergeCell ref="E3:E4"/>
  </mergeCells>
  <printOptions/>
  <pageMargins left="0.25" right="0.25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N.B.C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N.R.E.G.S.4</dc:creator>
  <cp:keywords/>
  <dc:description/>
  <cp:lastModifiedBy>NRGES</cp:lastModifiedBy>
  <cp:lastPrinted>2016-10-20T11:31:35Z</cp:lastPrinted>
  <dcterms:created xsi:type="dcterms:W3CDTF">2008-06-03T10:00:46Z</dcterms:created>
  <dcterms:modified xsi:type="dcterms:W3CDTF">2017-04-10T10:43:52Z</dcterms:modified>
  <cp:category/>
  <cp:version/>
  <cp:contentType/>
  <cp:contentStatus/>
</cp:coreProperties>
</file>